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 codeName="ThisWorkbook" defaultThemeVersion="124226"/>
  <xr:revisionPtr revIDLastSave="0" documentId="13_ncr:1_{F0D74062-9AC5-44D5-A103-42268CFAA981}" xr6:coauthVersionLast="45" xr6:coauthVersionMax="45" xr10:uidLastSave="{00000000-0000-0000-0000-000000000000}"/>
  <workbookProtection workbookPassword="DCAB" lockStructure="1"/>
  <bookViews>
    <workbookView showHorizontalScroll="0" showVerticalScroll="0" xWindow="660" yWindow="1200" windowWidth="19476" windowHeight="10932" xr2:uid="{00000000-000D-0000-FFFF-FFFF00000000}"/>
  </bookViews>
  <sheets>
    <sheet name="通常相続" sheetId="1" r:id="rId1"/>
    <sheet name="二次相続" sheetId="3" r:id="rId2"/>
    <sheet name="グラフ" sheetId="4" r:id="rId3"/>
    <sheet name="使用方法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7" i="1" l="1"/>
  <c r="Z3" i="1" l="1"/>
  <c r="Q2" i="1"/>
  <c r="W2" i="1" s="1"/>
  <c r="AC2" i="1" s="1"/>
  <c r="AC17" i="3" l="1"/>
  <c r="AC4" i="3"/>
  <c r="AC3" i="3"/>
  <c r="F4" i="3" l="1"/>
  <c r="F5" i="3"/>
  <c r="F6" i="3"/>
  <c r="AE15" i="1" l="1"/>
  <c r="Q14" i="1" s="1"/>
  <c r="Z14" i="1" s="1"/>
  <c r="AY6" i="1" l="1"/>
  <c r="AZ6" i="1" s="1"/>
  <c r="AY7" i="1"/>
  <c r="AZ7" i="1"/>
  <c r="AY8" i="1"/>
  <c r="AZ5" i="1"/>
  <c r="AZ8" i="1" l="1"/>
  <c r="BF6" i="1" s="1"/>
  <c r="W14" i="1" s="1"/>
  <c r="E4" i="1" l="1"/>
  <c r="BA6" i="1"/>
  <c r="Q4" i="3" l="1"/>
  <c r="F16" i="1"/>
  <c r="AJ5" i="1"/>
  <c r="BF8" i="1"/>
  <c r="BF5" i="1"/>
  <c r="AH9" i="1" s="1"/>
  <c r="H7" i="3"/>
  <c r="J6" i="1"/>
  <c r="F9" i="3" l="1"/>
  <c r="H8" i="3"/>
  <c r="Y6" i="1"/>
  <c r="P6" i="1"/>
  <c r="AB6" i="1"/>
  <c r="S6" i="1"/>
  <c r="M6" i="1"/>
  <c r="V6" i="1"/>
  <c r="BF7" i="1"/>
  <c r="AH11" i="1" s="1"/>
  <c r="B3" i="4"/>
  <c r="F14" i="1"/>
  <c r="F7" i="3" l="1"/>
  <c r="F12" i="3" s="1"/>
  <c r="H9" i="3"/>
  <c r="B4" i="4"/>
  <c r="P16" i="1"/>
  <c r="AB16" i="1"/>
  <c r="V16" i="1"/>
  <c r="Y16" i="1"/>
  <c r="S16" i="1"/>
  <c r="M16" i="1"/>
  <c r="J16" i="1"/>
  <c r="I7" i="3" l="1"/>
  <c r="I8" i="3"/>
  <c r="H10" i="3"/>
  <c r="B5" i="4"/>
  <c r="I9" i="3"/>
  <c r="I6" i="3"/>
  <c r="K7" i="1"/>
  <c r="J11" i="1" s="1"/>
  <c r="F15" i="1"/>
  <c r="AG9" i="1"/>
  <c r="AG11" i="1" s="1"/>
  <c r="F8" i="3" l="1"/>
  <c r="H11" i="3"/>
  <c r="B6" i="4"/>
  <c r="AT17" i="1"/>
  <c r="AC19" i="3"/>
  <c r="AC21" i="3" s="1"/>
  <c r="I10" i="3"/>
  <c r="F17" i="1"/>
  <c r="N7" i="1"/>
  <c r="H12" i="3" l="1"/>
  <c r="B7" i="4"/>
  <c r="AI9" i="1"/>
  <c r="F10" i="3"/>
  <c r="Z7" i="1"/>
  <c r="Y11" i="1" s="1"/>
  <c r="T7" i="1"/>
  <c r="S11" i="1" s="1"/>
  <c r="W7" i="1"/>
  <c r="V11" i="1" s="1"/>
  <c r="AC7" i="1"/>
  <c r="AB11" i="1" s="1"/>
  <c r="M11" i="1"/>
  <c r="I11" i="3"/>
  <c r="AT18" i="1"/>
  <c r="Q7" i="1"/>
  <c r="P11" i="1" s="1"/>
  <c r="AI11" i="1"/>
  <c r="H13" i="3" l="1"/>
  <c r="B8" i="4"/>
  <c r="AK11" i="1"/>
  <c r="AJ11" i="1"/>
  <c r="J8" i="1"/>
  <c r="AJ9" i="1"/>
  <c r="AK9" i="1"/>
  <c r="I12" i="3"/>
  <c r="M8" i="1"/>
  <c r="H14" i="3" l="1"/>
  <c r="B9" i="4"/>
  <c r="AL11" i="1"/>
  <c r="M9" i="1" s="1"/>
  <c r="P9" i="1" s="1"/>
  <c r="AL9" i="1"/>
  <c r="J9" i="1" s="1"/>
  <c r="I13" i="3"/>
  <c r="V8" i="1"/>
  <c r="AB8" i="1"/>
  <c r="Y8" i="1"/>
  <c r="S8" i="1"/>
  <c r="P8" i="1"/>
  <c r="H15" i="3" l="1"/>
  <c r="B10" i="4"/>
  <c r="AM9" i="1"/>
  <c r="AM11" i="1"/>
  <c r="I14" i="3"/>
  <c r="S9" i="1"/>
  <c r="Y9" i="1"/>
  <c r="V9" i="1"/>
  <c r="AB9" i="1"/>
  <c r="H16" i="3" l="1"/>
  <c r="B11" i="4"/>
  <c r="AM5" i="1"/>
  <c r="AT19" i="1" s="1"/>
  <c r="I16" i="3"/>
  <c r="I15" i="3"/>
  <c r="B12" i="4" l="1"/>
  <c r="AN11" i="1"/>
  <c r="J10" i="1"/>
  <c r="P17" i="1" s="1"/>
  <c r="P19" i="1" s="1"/>
  <c r="F18" i="1"/>
  <c r="J17" i="1"/>
  <c r="AN9" i="1"/>
  <c r="J12" i="1" s="1"/>
  <c r="AC20" i="3" l="1"/>
  <c r="F11" i="3"/>
  <c r="M12" i="1"/>
  <c r="S12" i="1" s="1"/>
  <c r="M17" i="1"/>
  <c r="Y17" i="1"/>
  <c r="Y19" i="1" s="1"/>
  <c r="AB19" i="1"/>
  <c r="S17" i="1"/>
  <c r="S19" i="1" s="1"/>
  <c r="V17" i="1"/>
  <c r="V19" i="1" s="1"/>
  <c r="J18" i="1"/>
  <c r="F19" i="1" s="1"/>
  <c r="J10" i="3" l="1"/>
  <c r="K10" i="3" s="1"/>
  <c r="M6" i="3"/>
  <c r="M7" i="3"/>
  <c r="M8" i="3"/>
  <c r="M9" i="3"/>
  <c r="M10" i="3"/>
  <c r="M11" i="3"/>
  <c r="M12" i="3"/>
  <c r="M13" i="3"/>
  <c r="M14" i="3"/>
  <c r="M15" i="3"/>
  <c r="M16" i="3"/>
  <c r="J15" i="3"/>
  <c r="J11" i="3"/>
  <c r="J12" i="3"/>
  <c r="P12" i="1"/>
  <c r="J9" i="3"/>
  <c r="K9" i="3" s="1"/>
  <c r="L9" i="3" s="1"/>
  <c r="O9" i="3" s="1"/>
  <c r="P9" i="3" s="1"/>
  <c r="Q9" i="3" s="1"/>
  <c r="J16" i="3"/>
  <c r="AB12" i="1"/>
  <c r="V12" i="1"/>
  <c r="M19" i="1"/>
  <c r="AN13" i="1"/>
  <c r="F20" i="1" s="1"/>
  <c r="J3" i="1" s="1"/>
  <c r="J8" i="3"/>
  <c r="K8" i="3" s="1"/>
  <c r="J6" i="3"/>
  <c r="K6" i="3" s="1"/>
  <c r="J14" i="3"/>
  <c r="J7" i="3"/>
  <c r="K7" i="3" s="1"/>
  <c r="J13" i="3"/>
  <c r="AC18" i="3"/>
  <c r="AC22" i="3" s="1"/>
  <c r="Y12" i="1"/>
  <c r="J19" i="1"/>
  <c r="K12" i="3" l="1"/>
  <c r="N12" i="3" s="1"/>
  <c r="K11" i="3"/>
  <c r="L11" i="3" s="1"/>
  <c r="O11" i="3" s="1"/>
  <c r="P11" i="3" s="1"/>
  <c r="Q11" i="3" s="1"/>
  <c r="K13" i="3"/>
  <c r="L13" i="3" s="1"/>
  <c r="O13" i="3" s="1"/>
  <c r="P13" i="3" s="1"/>
  <c r="Q13" i="3" s="1"/>
  <c r="R13" i="3" s="1"/>
  <c r="N10" i="3"/>
  <c r="N7" i="3"/>
  <c r="N8" i="3"/>
  <c r="N6" i="3"/>
  <c r="L10" i="3"/>
  <c r="O10" i="3" s="1"/>
  <c r="P10" i="3" s="1"/>
  <c r="Q10" i="3" s="1"/>
  <c r="N9" i="3"/>
  <c r="L7" i="3"/>
  <c r="O7" i="3" s="1"/>
  <c r="P7" i="3" s="1"/>
  <c r="Q7" i="3" s="1"/>
  <c r="S7" i="3" s="1"/>
  <c r="K14" i="3"/>
  <c r="N14" i="3" s="1"/>
  <c r="K16" i="3"/>
  <c r="N16" i="3" s="1"/>
  <c r="K15" i="3"/>
  <c r="L8" i="3"/>
  <c r="O8" i="3" s="1"/>
  <c r="P8" i="3" s="1"/>
  <c r="Q8" i="3" s="1"/>
  <c r="S8" i="3" s="1"/>
  <c r="L6" i="3"/>
  <c r="O6" i="3" s="1"/>
  <c r="P6" i="3" s="1"/>
  <c r="Q6" i="3" s="1"/>
  <c r="S13" i="3"/>
  <c r="R9" i="3"/>
  <c r="S9" i="3"/>
  <c r="L12" i="3" l="1"/>
  <c r="O12" i="3" s="1"/>
  <c r="P12" i="3" s="1"/>
  <c r="Q12" i="3" s="1"/>
  <c r="S12" i="3" s="1"/>
  <c r="N11" i="3"/>
  <c r="N13" i="3"/>
  <c r="L15" i="3"/>
  <c r="O15" i="3" s="1"/>
  <c r="P15" i="3" s="1"/>
  <c r="Q15" i="3" s="1"/>
  <c r="R15" i="3" s="1"/>
  <c r="N15" i="3"/>
  <c r="R7" i="3"/>
  <c r="T7" i="3" s="1"/>
  <c r="U7" i="3" s="1"/>
  <c r="L14" i="3"/>
  <c r="O14" i="3" s="1"/>
  <c r="P14" i="3" s="1"/>
  <c r="Q14" i="3" s="1"/>
  <c r="S14" i="3" s="1"/>
  <c r="R8" i="3"/>
  <c r="T8" i="3" s="1"/>
  <c r="U8" i="3" s="1"/>
  <c r="L16" i="3"/>
  <c r="O16" i="3" s="1"/>
  <c r="P16" i="3" s="1"/>
  <c r="Q16" i="3" s="1"/>
  <c r="R16" i="3" s="1"/>
  <c r="S6" i="3"/>
  <c r="R6" i="3"/>
  <c r="R10" i="3"/>
  <c r="S10" i="3"/>
  <c r="S11" i="3"/>
  <c r="R11" i="3"/>
  <c r="T13" i="3"/>
  <c r="U13" i="3" s="1"/>
  <c r="T9" i="3"/>
  <c r="U9" i="3" s="1"/>
  <c r="R12" i="3" l="1"/>
  <c r="T12" i="3" s="1"/>
  <c r="U12" i="3" s="1"/>
  <c r="V12" i="3" s="1"/>
  <c r="S15" i="3"/>
  <c r="T15" i="3" s="1"/>
  <c r="U15" i="3" s="1"/>
  <c r="V15" i="3" s="1"/>
  <c r="R14" i="3"/>
  <c r="T14" i="3" s="1"/>
  <c r="S16" i="3"/>
  <c r="T16" i="3" s="1"/>
  <c r="T6" i="3"/>
  <c r="T11" i="3"/>
  <c r="T10" i="3"/>
  <c r="V9" i="3"/>
  <c r="V7" i="3"/>
  <c r="V8" i="3"/>
  <c r="V13" i="3"/>
  <c r="C8" i="4" l="1"/>
  <c r="C9" i="4"/>
  <c r="C5" i="4"/>
  <c r="C4" i="4"/>
  <c r="C3" i="4"/>
  <c r="C11" i="4"/>
  <c r="U14" i="3"/>
  <c r="V14" i="3" s="1"/>
  <c r="U16" i="3"/>
  <c r="V16" i="3" s="1"/>
  <c r="U11" i="3"/>
  <c r="V11" i="3" s="1"/>
  <c r="U6" i="3"/>
  <c r="V6" i="3" s="1"/>
  <c r="U10" i="3"/>
  <c r="V10" i="3" s="1"/>
  <c r="C7" i="4" l="1"/>
  <c r="C12" i="4"/>
  <c r="C6" i="4"/>
  <c r="C10" i="4"/>
</calcChain>
</file>

<file path=xl/sharedStrings.xml><?xml version="1.0" encoding="utf-8"?>
<sst xmlns="http://schemas.openxmlformats.org/spreadsheetml/2006/main" count="107" uniqueCount="82">
  <si>
    <t>配偶者</t>
    <rPh sb="0" eb="3">
      <t>ハイグウシャ</t>
    </rPh>
    <phoneticPr fontId="1"/>
  </si>
  <si>
    <t>基礎控除</t>
    <rPh sb="0" eb="2">
      <t>キソ</t>
    </rPh>
    <rPh sb="2" eb="4">
      <t>コウジョ</t>
    </rPh>
    <phoneticPr fontId="1"/>
  </si>
  <si>
    <t>差引財産評価額</t>
    <rPh sb="0" eb="2">
      <t>サシヒキ</t>
    </rPh>
    <rPh sb="2" eb="4">
      <t>ザイサン</t>
    </rPh>
    <rPh sb="4" eb="7">
      <t>ヒョウカガク</t>
    </rPh>
    <phoneticPr fontId="1"/>
  </si>
  <si>
    <t>基礎控除</t>
    <rPh sb="0" eb="2">
      <t>キソ</t>
    </rPh>
    <rPh sb="2" eb="4">
      <t>コウジョ</t>
    </rPh>
    <phoneticPr fontId="1"/>
  </si>
  <si>
    <t>課税価額</t>
    <rPh sb="0" eb="2">
      <t>カゼイ</t>
    </rPh>
    <rPh sb="2" eb="4">
      <t>カガク</t>
    </rPh>
    <phoneticPr fontId="1"/>
  </si>
  <si>
    <t>税率</t>
    <rPh sb="0" eb="2">
      <t>ゼイリツ</t>
    </rPh>
    <phoneticPr fontId="1"/>
  </si>
  <si>
    <t>控除額</t>
    <rPh sb="0" eb="2">
      <t>コウジョ</t>
    </rPh>
    <rPh sb="2" eb="3">
      <t>ガク</t>
    </rPh>
    <phoneticPr fontId="1"/>
  </si>
  <si>
    <t>各人税額</t>
    <rPh sb="0" eb="2">
      <t>カクジン</t>
    </rPh>
    <rPh sb="2" eb="4">
      <t>ゼイガク</t>
    </rPh>
    <phoneticPr fontId="1"/>
  </si>
  <si>
    <t>課税総額</t>
    <rPh sb="0" eb="2">
      <t>カゼイ</t>
    </rPh>
    <rPh sb="2" eb="4">
      <t>ソウガク</t>
    </rPh>
    <phoneticPr fontId="1"/>
  </si>
  <si>
    <t>(万円）</t>
    <rPh sb="1" eb="2">
      <t>マン</t>
    </rPh>
    <rPh sb="2" eb="3">
      <t>エン</t>
    </rPh>
    <phoneticPr fontId="1"/>
  </si>
  <si>
    <t>相続人数</t>
    <rPh sb="0" eb="2">
      <t>ソウゾク</t>
    </rPh>
    <rPh sb="2" eb="4">
      <t>ニンズウ</t>
    </rPh>
    <phoneticPr fontId="1"/>
  </si>
  <si>
    <t>配偶者</t>
    <rPh sb="0" eb="3">
      <t>ハイグウシャ</t>
    </rPh>
    <phoneticPr fontId="1"/>
  </si>
  <si>
    <t>(</t>
    <phoneticPr fontId="1"/>
  </si>
  <si>
    <t>)</t>
    <phoneticPr fontId="1"/>
  </si>
  <si>
    <t>第１子</t>
    <rPh sb="0" eb="1">
      <t>ダイ</t>
    </rPh>
    <rPh sb="2" eb="3">
      <t>コ</t>
    </rPh>
    <phoneticPr fontId="1"/>
  </si>
  <si>
    <t>第２子</t>
    <rPh sb="0" eb="1">
      <t>ダイ</t>
    </rPh>
    <rPh sb="2" eb="3">
      <t>コ</t>
    </rPh>
    <phoneticPr fontId="1"/>
  </si>
  <si>
    <t>第３子</t>
    <rPh sb="0" eb="1">
      <t>ダイ</t>
    </rPh>
    <rPh sb="2" eb="3">
      <t>コ</t>
    </rPh>
    <phoneticPr fontId="1"/>
  </si>
  <si>
    <t>第４子</t>
    <rPh sb="0" eb="1">
      <t>ダイ</t>
    </rPh>
    <rPh sb="2" eb="3">
      <t>コ</t>
    </rPh>
    <phoneticPr fontId="1"/>
  </si>
  <si>
    <t>第５子</t>
    <rPh sb="0" eb="1">
      <t>ダイ</t>
    </rPh>
    <rPh sb="2" eb="3">
      <t>コ</t>
    </rPh>
    <phoneticPr fontId="1"/>
  </si>
  <si>
    <t>第６子</t>
    <rPh sb="0" eb="1">
      <t>ダイ</t>
    </rPh>
    <rPh sb="2" eb="3">
      <t>コ</t>
    </rPh>
    <phoneticPr fontId="1"/>
  </si>
  <si>
    <t>(</t>
    <phoneticPr fontId="1"/>
  </si>
  <si>
    <t>)</t>
    <phoneticPr fontId="1"/>
  </si>
  <si>
    <t>(金額単位：万円）</t>
    <rPh sb="1" eb="3">
      <t>キンガク</t>
    </rPh>
    <rPh sb="3" eb="5">
      <t>タンイ</t>
    </rPh>
    <phoneticPr fontId="1"/>
  </si>
  <si>
    <t>相続割合</t>
    <rPh sb="0" eb="2">
      <t>ソウゾク</t>
    </rPh>
    <rPh sb="2" eb="4">
      <t>ワリアイ</t>
    </rPh>
    <phoneticPr fontId="1"/>
  </si>
  <si>
    <t>課税価額</t>
    <rPh sb="0" eb="2">
      <t>カゼイ</t>
    </rPh>
    <rPh sb="2" eb="4">
      <t>カガク</t>
    </rPh>
    <phoneticPr fontId="1"/>
  </si>
  <si>
    <t>課税総額</t>
    <rPh sb="0" eb="2">
      <t>カゼイ</t>
    </rPh>
    <rPh sb="2" eb="4">
      <t>ソウガク</t>
    </rPh>
    <phoneticPr fontId="1"/>
  </si>
  <si>
    <t>納税額</t>
    <rPh sb="0" eb="2">
      <t>ノウゼイ</t>
    </rPh>
    <rPh sb="2" eb="3">
      <t>ガク</t>
    </rPh>
    <phoneticPr fontId="1"/>
  </si>
  <si>
    <t>任意割合(%)</t>
    <rPh sb="0" eb="2">
      <t>ニンイ</t>
    </rPh>
    <rPh sb="2" eb="4">
      <t>ワリアイ</t>
    </rPh>
    <phoneticPr fontId="1"/>
  </si>
  <si>
    <t>する</t>
    <phoneticPr fontId="1"/>
  </si>
  <si>
    <t>しない</t>
    <phoneticPr fontId="1"/>
  </si>
  <si>
    <t>実際の相続財産額</t>
    <rPh sb="0" eb="2">
      <t>ジッサイ</t>
    </rPh>
    <rPh sb="3" eb="5">
      <t>ソウゾク</t>
    </rPh>
    <rPh sb="5" eb="7">
      <t>ザイサン</t>
    </rPh>
    <rPh sb="7" eb="8">
      <t>ガク</t>
    </rPh>
    <phoneticPr fontId="1"/>
  </si>
  <si>
    <t>法定按分の相続額</t>
    <rPh sb="0" eb="2">
      <t>ホウテイ</t>
    </rPh>
    <rPh sb="2" eb="4">
      <t>アンブン</t>
    </rPh>
    <rPh sb="5" eb="7">
      <t>ソウゾク</t>
    </rPh>
    <rPh sb="7" eb="8">
      <t>ガク</t>
    </rPh>
    <phoneticPr fontId="1"/>
  </si>
  <si>
    <t>計算税額</t>
    <rPh sb="0" eb="2">
      <t>ケイサン</t>
    </rPh>
    <rPh sb="2" eb="4">
      <t>ゼイガク</t>
    </rPh>
    <phoneticPr fontId="1"/>
  </si>
  <si>
    <t>税額</t>
    <rPh sb="0" eb="2">
      <t>ゼイガクガク</t>
    </rPh>
    <phoneticPr fontId="1"/>
  </si>
  <si>
    <t>課税額</t>
    <rPh sb="0" eb="3">
      <t>カゼイガク</t>
    </rPh>
    <phoneticPr fontId="1"/>
  </si>
  <si>
    <t>軽減額</t>
    <rPh sb="0" eb="2">
      <t>ケイゲン</t>
    </rPh>
    <rPh sb="2" eb="3">
      <t>ガク</t>
    </rPh>
    <phoneticPr fontId="1"/>
  </si>
  <si>
    <t>子供</t>
    <rPh sb="0" eb="2">
      <t>コドモ</t>
    </rPh>
    <phoneticPr fontId="1"/>
  </si>
  <si>
    <t>付加額</t>
    <rPh sb="0" eb="2">
      <t>フカ</t>
    </rPh>
    <rPh sb="2" eb="3">
      <t>ガク</t>
    </rPh>
    <phoneticPr fontId="1"/>
  </si>
  <si>
    <t>総財産評価額</t>
    <rPh sb="0" eb="1">
      <t>ソウ</t>
    </rPh>
    <rPh sb="1" eb="3">
      <t>ザイサン</t>
    </rPh>
    <rPh sb="3" eb="6">
      <t>ヒョウカガク</t>
    </rPh>
    <phoneticPr fontId="1"/>
  </si>
  <si>
    <t>配偶者税額軽減</t>
    <rPh sb="0" eb="3">
      <t>ハイグウシャ</t>
    </rPh>
    <rPh sb="3" eb="5">
      <t>ゼイガク</t>
    </rPh>
    <rPh sb="5" eb="7">
      <t>ケイゲン</t>
    </rPh>
    <phoneticPr fontId="1"/>
  </si>
  <si>
    <t>配偶者資産</t>
    <rPh sb="0" eb="3">
      <t>ハイグウシャ</t>
    </rPh>
    <rPh sb="3" eb="5">
      <t>シサン</t>
    </rPh>
    <phoneticPr fontId="1"/>
  </si>
  <si>
    <t>配偶者非課税限度</t>
    <rPh sb="0" eb="3">
      <t>ハイグウシャ</t>
    </rPh>
    <rPh sb="3" eb="6">
      <t>ヒカゼイ</t>
    </rPh>
    <rPh sb="6" eb="8">
      <t>ゲンド</t>
    </rPh>
    <phoneticPr fontId="1"/>
  </si>
  <si>
    <t>割合</t>
    <rPh sb="0" eb="2">
      <t>ワリアイ</t>
    </rPh>
    <phoneticPr fontId="1"/>
  </si>
  <si>
    <t>実相続額</t>
    <rPh sb="0" eb="1">
      <t>ジツ</t>
    </rPh>
    <rPh sb="1" eb="3">
      <t>ソウゾク</t>
    </rPh>
    <rPh sb="3" eb="4">
      <t>ガク</t>
    </rPh>
    <phoneticPr fontId="1"/>
  </si>
  <si>
    <t>配偶者軽減</t>
    <rPh sb="0" eb="3">
      <t>ハイグウシャ</t>
    </rPh>
    <rPh sb="3" eb="5">
      <t>ケイゲン</t>
    </rPh>
    <phoneticPr fontId="1"/>
  </si>
  <si>
    <t>二次相続額</t>
    <rPh sb="0" eb="2">
      <t>ニジ</t>
    </rPh>
    <rPh sb="2" eb="4">
      <t>ソウゾク</t>
    </rPh>
    <rPh sb="4" eb="5">
      <t>ガク</t>
    </rPh>
    <phoneticPr fontId="1"/>
  </si>
  <si>
    <t>各人課税価額</t>
    <phoneticPr fontId="1"/>
  </si>
  <si>
    <t>一次税額</t>
    <rPh sb="0" eb="2">
      <t>イチジ</t>
    </rPh>
    <rPh sb="2" eb="4">
      <t>ゼイガク</t>
    </rPh>
    <phoneticPr fontId="1"/>
  </si>
  <si>
    <t>合算</t>
    <rPh sb="0" eb="2">
      <t>ガッサン</t>
    </rPh>
    <phoneticPr fontId="1"/>
  </si>
  <si>
    <t>割合刻み</t>
    <rPh sb="0" eb="2">
      <t>ワリアイ</t>
    </rPh>
    <rPh sb="2" eb="3">
      <t>キザ</t>
    </rPh>
    <phoneticPr fontId="1"/>
  </si>
  <si>
    <t>二次相続 総額変動グラフ</t>
    <rPh sb="0" eb="2">
      <t>ニジ</t>
    </rPh>
    <rPh sb="2" eb="4">
      <t>ソウゾク</t>
    </rPh>
    <rPh sb="5" eb="7">
      <t>ソウガク</t>
    </rPh>
    <rPh sb="7" eb="9">
      <t>ヘンドウ</t>
    </rPh>
    <phoneticPr fontId="1"/>
  </si>
  <si>
    <t>(単位：万円）</t>
    <rPh sb="1" eb="3">
      <t>タンイ</t>
    </rPh>
    <rPh sb="4" eb="6">
      <t>マンエン</t>
    </rPh>
    <phoneticPr fontId="1"/>
  </si>
  <si>
    <t>相続税額</t>
    <rPh sb="0" eb="2">
      <t>ソウゾク</t>
    </rPh>
    <rPh sb="2" eb="4">
      <t>ゼイガク</t>
    </rPh>
    <phoneticPr fontId="1"/>
  </si>
  <si>
    <t>万円</t>
    <rPh sb="0" eb="2">
      <t>マンエン</t>
    </rPh>
    <phoneticPr fontId="1"/>
  </si>
  <si>
    <t>兄弟姉妹</t>
    <rPh sb="0" eb="2">
      <t>キョウダイ</t>
    </rPh>
    <rPh sb="2" eb="4">
      <t>シマイ</t>
    </rPh>
    <phoneticPr fontId="1"/>
  </si>
  <si>
    <t>子</t>
    <rPh sb="0" eb="1">
      <t>コ</t>
    </rPh>
    <phoneticPr fontId="1"/>
  </si>
  <si>
    <t>親</t>
    <rPh sb="0" eb="1">
      <t>オヤ</t>
    </rPh>
    <phoneticPr fontId="1"/>
  </si>
  <si>
    <t>兄弟</t>
    <rPh sb="0" eb="2">
      <t>キョウダイ</t>
    </rPh>
    <phoneticPr fontId="1"/>
  </si>
  <si>
    <t>親 1</t>
    <rPh sb="0" eb="1">
      <t>オヤ</t>
    </rPh>
    <phoneticPr fontId="1"/>
  </si>
  <si>
    <t>親 2</t>
    <rPh sb="0" eb="1">
      <t>オヤ</t>
    </rPh>
    <phoneticPr fontId="1"/>
  </si>
  <si>
    <t>兄弟 １</t>
    <rPh sb="0" eb="2">
      <t>キョウダイ</t>
    </rPh>
    <phoneticPr fontId="1"/>
  </si>
  <si>
    <t>兄弟 ２</t>
    <rPh sb="0" eb="2">
      <t>キョウダイ</t>
    </rPh>
    <phoneticPr fontId="1"/>
  </si>
  <si>
    <t>兄弟 ３</t>
    <rPh sb="0" eb="2">
      <t>キョウダイ</t>
    </rPh>
    <phoneticPr fontId="1"/>
  </si>
  <si>
    <t>兄弟 ４</t>
    <rPh sb="0" eb="2">
      <t>キョウダイ</t>
    </rPh>
    <phoneticPr fontId="1"/>
  </si>
  <si>
    <t>兄弟 ５</t>
    <rPh sb="0" eb="2">
      <t>キョウダイ</t>
    </rPh>
    <phoneticPr fontId="1"/>
  </si>
  <si>
    <t>兄弟 ６</t>
    <rPh sb="0" eb="2">
      <t>キョウダイ</t>
    </rPh>
    <phoneticPr fontId="1"/>
  </si>
  <si>
    <t xml:space="preserve">    任意の割合で計算</t>
    <rPh sb="4" eb="6">
      <t>ニンイ</t>
    </rPh>
    <rPh sb="7" eb="9">
      <t>ワリアイ</t>
    </rPh>
    <rPh sb="10" eb="12">
      <t>ケイサン</t>
    </rPh>
    <phoneticPr fontId="1"/>
  </si>
  <si>
    <t>残り</t>
    <rPh sb="0" eb="1">
      <t>ノコ</t>
    </rPh>
    <phoneticPr fontId="1"/>
  </si>
  <si>
    <t>%</t>
    <phoneticPr fontId="1"/>
  </si>
  <si>
    <t>均等</t>
    <rPh sb="0" eb="2">
      <t>キントウ</t>
    </rPh>
    <phoneticPr fontId="1"/>
  </si>
  <si>
    <t>相続税額</t>
    <rPh sb="0" eb="2">
      <t>ソウゾク</t>
    </rPh>
    <rPh sb="2" eb="4">
      <t>ゼイガク</t>
    </rPh>
    <rPh sb="3" eb="4">
      <t>ガク</t>
    </rPh>
    <phoneticPr fontId="1"/>
  </si>
  <si>
    <t>二次相続人数</t>
    <rPh sb="0" eb="2">
      <t>ニジ</t>
    </rPh>
    <rPh sb="2" eb="4">
      <t>ソウゾク</t>
    </rPh>
    <rPh sb="4" eb="6">
      <t>ニンズウ</t>
    </rPh>
    <phoneticPr fontId="1"/>
  </si>
  <si>
    <t>法定相続人×６百万円</t>
    <rPh sb="0" eb="2">
      <t>ホウテイ</t>
    </rPh>
    <rPh sb="2" eb="4">
      <t>ソウゾク</t>
    </rPh>
    <rPh sb="4" eb="5">
      <t>ニン</t>
    </rPh>
    <rPh sb="7" eb="8">
      <t>ヒャク</t>
    </rPh>
    <rPh sb="8" eb="9">
      <t>マン</t>
    </rPh>
    <rPh sb="9" eb="10">
      <t>エン</t>
    </rPh>
    <phoneticPr fontId="1"/>
  </si>
  <si>
    <t>相続税計算表【改正後】</t>
    <rPh sb="0" eb="3">
      <t>ソウゾクゼイ</t>
    </rPh>
    <rPh sb="3" eb="5">
      <t>ケイサン</t>
    </rPh>
    <rPh sb="5" eb="6">
      <t>ヒョウ</t>
    </rPh>
    <rPh sb="7" eb="9">
      <t>カイセイ</t>
    </rPh>
    <rPh sb="9" eb="10">
      <t>ゴ</t>
    </rPh>
    <phoneticPr fontId="1"/>
  </si>
  <si>
    <t>法定相続人×６百万円</t>
    <rPh sb="0" eb="2">
      <t>ホウテイ</t>
    </rPh>
    <rPh sb="2" eb="4">
      <t>ソウゾク</t>
    </rPh>
    <rPh sb="4" eb="5">
      <t>ニン</t>
    </rPh>
    <rPh sb="7" eb="9">
      <t>ヒャクマン</t>
    </rPh>
    <rPh sb="9" eb="10">
      <t>エン</t>
    </rPh>
    <phoneticPr fontId="1"/>
  </si>
  <si>
    <t>2 割付加</t>
    <rPh sb="2" eb="3">
      <t>ワリ</t>
    </rPh>
    <rPh sb="3" eb="5">
      <t>フカ</t>
    </rPh>
    <phoneticPr fontId="1"/>
  </si>
  <si>
    <t>二次税額</t>
    <rPh sb="0" eb="2">
      <t>ニジ</t>
    </rPh>
    <rPh sb="2" eb="4">
      <t>ゼイガク</t>
    </rPh>
    <phoneticPr fontId="1"/>
  </si>
  <si>
    <t>直系尊属</t>
    <rPh sb="0" eb="2">
      <t>チョッケイ</t>
    </rPh>
    <rPh sb="2" eb="4">
      <t>ソンゾク</t>
    </rPh>
    <phoneticPr fontId="1"/>
  </si>
  <si>
    <t>制限値</t>
    <rPh sb="0" eb="3">
      <t>セイゲンチ</t>
    </rPh>
    <phoneticPr fontId="1"/>
  </si>
  <si>
    <t>日</t>
    <rPh sb="0" eb="1">
      <t>ニチ</t>
    </rPh>
    <phoneticPr fontId="1"/>
  </si>
  <si>
    <t>試用期限が経過しました。　継続ご利用をご希望の方は　082-236-7887　プレシャスサービス株式会社まで。</t>
    <rPh sb="0" eb="2">
      <t>シヨウ</t>
    </rPh>
    <rPh sb="2" eb="4">
      <t>キゲン</t>
    </rPh>
    <rPh sb="5" eb="7">
      <t>ケイカ</t>
    </rPh>
    <rPh sb="13" eb="15">
      <t>ケイゾク</t>
    </rPh>
    <rPh sb="16" eb="18">
      <t>リヨウ</t>
    </rPh>
    <rPh sb="20" eb="22">
      <t>キボウ</t>
    </rPh>
    <rPh sb="23" eb="24">
      <t>カタ</t>
    </rPh>
    <phoneticPr fontId="1"/>
  </si>
  <si>
    <t>二次相続 税額計算表</t>
    <rPh sb="0" eb="2">
      <t>ニジ</t>
    </rPh>
    <rPh sb="2" eb="4">
      <t>ソウゾク</t>
    </rPh>
    <rPh sb="5" eb="7">
      <t>ゼイガク</t>
    </rPh>
    <rPh sb="7" eb="9">
      <t>ケイサン</t>
    </rPh>
    <rPh sb="9" eb="1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</si>
</sst>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.0;&quot;△ &quot;#,##0.0"/>
    <numFmt numFmtId="178" formatCode="yyyy/m/d;@"/>
  </numFmts>
  <fonts count="4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0"/>
      <name val="メイリオ"/>
      <family val="3"/>
      <charset val="128"/>
    </font>
    <font>
      <sz val="10"/>
      <color theme="1"/>
      <name val="Arial"/>
      <family val="2"/>
    </font>
    <font>
      <sz val="12"/>
      <color theme="1"/>
      <name val="メイリオ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メイリオ"/>
      <family val="3"/>
      <charset val="128"/>
    </font>
    <font>
      <sz val="11"/>
      <color theme="0"/>
      <name val="Arial"/>
      <family val="2"/>
    </font>
    <font>
      <sz val="14"/>
      <color theme="1"/>
      <name val="メイリオ"/>
      <family val="3"/>
      <charset val="128"/>
    </font>
    <font>
      <sz val="9"/>
      <color rgb="FF000000"/>
      <name val="MS UI Gothic"/>
      <family val="3"/>
      <charset val="128"/>
    </font>
    <font>
      <sz val="11"/>
      <name val="ＭＳ Ｐゴシック"/>
      <family val="2"/>
      <charset val="128"/>
      <scheme val="minor"/>
    </font>
    <font>
      <sz val="10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8"/>
      <color theme="0"/>
      <name val="メイリオ"/>
      <family val="3"/>
      <charset val="128"/>
    </font>
    <font>
      <sz val="8"/>
      <color theme="0"/>
      <name val="メイリオ"/>
      <family val="3"/>
      <charset val="128"/>
    </font>
    <font>
      <sz val="6"/>
      <color theme="0"/>
      <name val="ＭＳ Ｐゴシック"/>
      <family val="2"/>
      <charset val="128"/>
      <scheme val="minor"/>
    </font>
    <font>
      <sz val="10"/>
      <color theme="0"/>
      <name val="ＭＳ Ｐゴシック"/>
      <family val="2"/>
      <charset val="128"/>
      <scheme val="minor"/>
    </font>
    <font>
      <sz val="9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9"/>
      <color theme="0"/>
      <name val="メイリオ"/>
      <family val="3"/>
      <charset val="128"/>
    </font>
    <font>
      <sz val="11"/>
      <color theme="1" tint="0.34998626667073579"/>
      <name val="メイリオ"/>
      <family val="3"/>
      <charset val="128"/>
    </font>
    <font>
      <sz val="9"/>
      <color theme="1" tint="0.34998626667073579"/>
      <name val="メイリオ"/>
      <family val="3"/>
      <charset val="128"/>
    </font>
    <font>
      <sz val="16"/>
      <color theme="1" tint="0.34998626667073579"/>
      <name val="メイリオ"/>
      <family val="3"/>
      <charset val="128"/>
    </font>
    <font>
      <sz val="11"/>
      <color theme="1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ＭＳ Ｐゴシック"/>
      <family val="2"/>
      <charset val="128"/>
      <scheme val="minor"/>
    </font>
    <font>
      <sz val="14"/>
      <color theme="0"/>
      <name val="ＭＳ Ｐゴシック"/>
      <family val="2"/>
      <charset val="128"/>
      <scheme val="minor"/>
    </font>
    <font>
      <sz val="14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BD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0" fillId="0" borderId="0" xfId="0" applyBorder="1">
      <alignment vertical="center"/>
    </xf>
    <xf numFmtId="0" fontId="14" fillId="0" borderId="0" xfId="0" applyFont="1">
      <alignment vertical="center"/>
    </xf>
    <xf numFmtId="0" fontId="0" fillId="0" borderId="0" xfId="0" applyProtection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Fill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23" xfId="0" applyFont="1" applyFill="1" applyBorder="1" applyAlignment="1" applyProtection="1">
      <alignment horizontal="distributed" vertical="distributed" wrapText="1" indent="1"/>
      <protection hidden="1"/>
    </xf>
    <xf numFmtId="0" fontId="5" fillId="0" borderId="19" xfId="0" applyFont="1" applyFill="1" applyBorder="1" applyAlignment="1" applyProtection="1">
      <alignment vertical="center"/>
      <protection hidden="1"/>
    </xf>
    <xf numFmtId="0" fontId="17" fillId="0" borderId="27" xfId="0" applyFont="1" applyFill="1" applyBorder="1" applyAlignment="1" applyProtection="1">
      <alignment vertical="center"/>
      <protection hidden="1"/>
    </xf>
    <xf numFmtId="38" fontId="3" fillId="0" borderId="15" xfId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right"/>
      <protection hidden="1"/>
    </xf>
    <xf numFmtId="0" fontId="19" fillId="0" borderId="0" xfId="0" applyFont="1" applyProtection="1">
      <alignment vertical="center"/>
      <protection hidden="1"/>
    </xf>
    <xf numFmtId="38" fontId="3" fillId="0" borderId="0" xfId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Protection="1">
      <alignment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Protection="1">
      <alignment vertical="center"/>
      <protection hidden="1"/>
    </xf>
    <xf numFmtId="0" fontId="5" fillId="0" borderId="1" xfId="0" applyFont="1" applyFill="1" applyBorder="1" applyAlignment="1" applyProtection="1">
      <alignment horizontal="distributed" vertical="distributed" wrapText="1" indent="1"/>
      <protection hidden="1"/>
    </xf>
    <xf numFmtId="0" fontId="5" fillId="0" borderId="16" xfId="0" applyFont="1" applyFill="1" applyBorder="1" applyAlignment="1" applyProtection="1">
      <alignment horizontal="right" vertical="center"/>
      <protection hidden="1"/>
    </xf>
    <xf numFmtId="12" fontId="12" fillId="0" borderId="17" xfId="0" applyNumberFormat="1" applyFont="1" applyFill="1" applyBorder="1" applyAlignment="1" applyProtection="1">
      <alignment horizontal="center" vertical="center"/>
      <protection hidden="1"/>
    </xf>
    <xf numFmtId="0" fontId="5" fillId="0" borderId="18" xfId="0" applyFont="1" applyFill="1" applyBorder="1" applyProtection="1">
      <alignment vertical="center"/>
      <protection hidden="1"/>
    </xf>
    <xf numFmtId="13" fontId="12" fillId="0" borderId="17" xfId="0" applyNumberFormat="1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distributed" vertical="distributed" wrapText="1" indent="1"/>
      <protection hidden="1"/>
    </xf>
    <xf numFmtId="38" fontId="13" fillId="0" borderId="0" xfId="0" applyNumberFormat="1" applyFont="1" applyFill="1" applyBorder="1" applyAlignment="1" applyProtection="1">
      <alignment vertical="center"/>
      <protection hidden="1"/>
    </xf>
    <xf numFmtId="38" fontId="6" fillId="0" borderId="0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24" xfId="0" applyFill="1" applyBorder="1" applyProtection="1">
      <alignment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12" fontId="3" fillId="0" borderId="0" xfId="1" applyNumberFormat="1" applyFont="1" applyFill="1" applyBorder="1" applyAlignment="1" applyProtection="1">
      <alignment horizontal="center" vertical="center"/>
      <protection hidden="1"/>
    </xf>
    <xf numFmtId="38" fontId="9" fillId="0" borderId="0" xfId="1" applyFont="1" applyFill="1" applyBorder="1" applyAlignment="1" applyProtection="1">
      <alignment horizontal="center" vertical="center"/>
      <protection hidden="1"/>
    </xf>
    <xf numFmtId="38" fontId="3" fillId="0" borderId="15" xfId="1" applyFont="1" applyFill="1" applyBorder="1" applyProtection="1">
      <alignment vertical="center"/>
      <protection hidden="1"/>
    </xf>
    <xf numFmtId="177" fontId="24" fillId="0" borderId="0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Protection="1">
      <alignment vertical="center"/>
      <protection hidden="1"/>
    </xf>
    <xf numFmtId="0" fontId="0" fillId="0" borderId="0" xfId="0" applyFill="1" applyBorder="1" applyProtection="1">
      <alignment vertical="center"/>
      <protection hidden="1"/>
    </xf>
    <xf numFmtId="38" fontId="0" fillId="0" borderId="0" xfId="1" applyFont="1" applyFill="1" applyBorder="1" applyProtection="1">
      <alignment vertical="center"/>
      <protection hidden="1"/>
    </xf>
    <xf numFmtId="38" fontId="3" fillId="0" borderId="12" xfId="1" applyFont="1" applyBorder="1" applyProtection="1">
      <alignment vertical="center"/>
      <protection hidden="1"/>
    </xf>
    <xf numFmtId="0" fontId="6" fillId="0" borderId="1" xfId="0" applyFont="1" applyFill="1" applyBorder="1" applyAlignment="1" applyProtection="1">
      <alignment horizontal="distributed" vertical="distributed" wrapText="1" indent="1"/>
      <protection hidden="1"/>
    </xf>
    <xf numFmtId="176" fontId="14" fillId="0" borderId="0" xfId="0" applyNumberFormat="1" applyFont="1" applyFill="1" applyAlignment="1" applyProtection="1">
      <alignment horizontal="center" vertical="center"/>
      <protection hidden="1"/>
    </xf>
    <xf numFmtId="38" fontId="3" fillId="0" borderId="1" xfId="1" applyFont="1" applyBorder="1" applyProtection="1">
      <alignment vertical="center"/>
      <protection hidden="1"/>
    </xf>
    <xf numFmtId="0" fontId="7" fillId="0" borderId="1" xfId="0" applyFont="1" applyFill="1" applyBorder="1" applyAlignment="1" applyProtection="1">
      <alignment horizontal="distributed" vertical="distributed" wrapText="1" indent="1"/>
      <protection hidden="1"/>
    </xf>
    <xf numFmtId="0" fontId="23" fillId="0" borderId="0" xfId="0" applyFont="1" applyFill="1" applyBorder="1" applyProtection="1">
      <alignment vertical="center"/>
      <protection hidden="1"/>
    </xf>
    <xf numFmtId="38" fontId="2" fillId="0" borderId="0" xfId="1" applyFont="1" applyFill="1" applyBorder="1" applyAlignment="1" applyProtection="1">
      <alignment horizontal="center" vertical="center"/>
      <protection hidden="1"/>
    </xf>
    <xf numFmtId="38" fontId="3" fillId="0" borderId="21" xfId="1" applyFont="1" applyBorder="1" applyProtection="1">
      <alignment vertical="center"/>
      <protection hidden="1"/>
    </xf>
    <xf numFmtId="38" fontId="3" fillId="0" borderId="20" xfId="1" applyFont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38" fontId="3" fillId="0" borderId="15" xfId="1" applyFont="1" applyBorder="1" applyProtection="1">
      <alignment vertical="center"/>
      <protection hidden="1"/>
    </xf>
    <xf numFmtId="38" fontId="3" fillId="0" borderId="0" xfId="1" applyFont="1" applyFill="1" applyAlignment="1" applyProtection="1">
      <alignment horizontal="center" vertical="center"/>
      <protection hidden="1"/>
    </xf>
    <xf numFmtId="38" fontId="0" fillId="0" borderId="0" xfId="0" applyNumberFormat="1" applyProtection="1">
      <alignment vertical="center"/>
      <protection hidden="1"/>
    </xf>
    <xf numFmtId="0" fontId="19" fillId="0" borderId="0" xfId="0" applyFont="1" applyFill="1" applyAlignment="1" applyProtection="1">
      <alignment vertical="center"/>
      <protection hidden="1"/>
    </xf>
    <xf numFmtId="0" fontId="19" fillId="0" borderId="0" xfId="0" applyFont="1" applyFill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8" fontId="3" fillId="0" borderId="0" xfId="1" applyNumberFormat="1" applyFont="1" applyBorder="1" applyAlignment="1" applyProtection="1">
      <alignment horizontal="center" vertical="center"/>
      <protection hidden="1"/>
    </xf>
    <xf numFmtId="38" fontId="5" fillId="0" borderId="15" xfId="1" applyFont="1" applyFill="1" applyBorder="1" applyProtection="1">
      <alignment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38" fontId="5" fillId="0" borderId="15" xfId="1" applyFont="1" applyFill="1" applyBorder="1" applyAlignment="1" applyProtection="1">
      <alignment horizontal="center" vertical="center"/>
      <protection hidden="1"/>
    </xf>
    <xf numFmtId="38" fontId="5" fillId="0" borderId="4" xfId="1" applyFont="1" applyFill="1" applyBorder="1" applyProtection="1">
      <alignment vertical="center"/>
      <protection hidden="1"/>
    </xf>
    <xf numFmtId="38" fontId="5" fillId="0" borderId="9" xfId="1" applyFont="1" applyFill="1" applyBorder="1" applyProtection="1">
      <alignment vertical="center"/>
      <protection hidden="1"/>
    </xf>
    <xf numFmtId="38" fontId="6" fillId="0" borderId="18" xfId="1" applyFont="1" applyFill="1" applyBorder="1" applyAlignment="1" applyProtection="1">
      <alignment horizontal="center" vertical="center"/>
      <protection hidden="1"/>
    </xf>
    <xf numFmtId="38" fontId="6" fillId="0" borderId="1" xfId="1" applyFont="1" applyFill="1" applyBorder="1" applyAlignment="1" applyProtection="1">
      <alignment horizontal="center" vertical="center"/>
      <protection hidden="1"/>
    </xf>
    <xf numFmtId="38" fontId="6" fillId="0" borderId="7" xfId="1" applyFont="1" applyFill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right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5" fillId="0" borderId="12" xfId="1" applyFont="1" applyFill="1" applyBorder="1" applyProtection="1">
      <alignment vertical="center"/>
      <protection hidden="1"/>
    </xf>
    <xf numFmtId="38" fontId="5" fillId="0" borderId="1" xfId="1" applyFont="1" applyFill="1" applyBorder="1" applyProtection="1">
      <alignment vertical="center"/>
      <protection hidden="1"/>
    </xf>
    <xf numFmtId="38" fontId="5" fillId="0" borderId="21" xfId="1" applyFont="1" applyFill="1" applyBorder="1" applyProtection="1">
      <alignment vertical="center"/>
      <protection hidden="1"/>
    </xf>
    <xf numFmtId="38" fontId="6" fillId="0" borderId="22" xfId="1" applyFont="1" applyFill="1" applyBorder="1" applyAlignment="1" applyProtection="1">
      <alignment horizontal="center" vertical="center"/>
      <protection hidden="1"/>
    </xf>
    <xf numFmtId="38" fontId="6" fillId="0" borderId="9" xfId="1" applyFont="1" applyFill="1" applyBorder="1" applyAlignment="1" applyProtection="1">
      <alignment horizontal="center" vertical="center"/>
      <protection hidden="1"/>
    </xf>
    <xf numFmtId="38" fontId="6" fillId="0" borderId="10" xfId="1" applyFont="1" applyFill="1" applyBorder="1" applyAlignment="1" applyProtection="1">
      <alignment horizontal="center" vertical="center"/>
      <protection hidden="1"/>
    </xf>
    <xf numFmtId="0" fontId="14" fillId="0" borderId="0" xfId="0" applyFont="1" applyProtection="1">
      <alignment vertical="center"/>
      <protection hidden="1"/>
    </xf>
    <xf numFmtId="38" fontId="16" fillId="0" borderId="0" xfId="0" applyNumberFormat="1" applyFont="1" applyAlignment="1" applyProtection="1">
      <alignment horizontal="center" vertical="center"/>
      <protection hidden="1"/>
    </xf>
    <xf numFmtId="38" fontId="14" fillId="0" borderId="0" xfId="0" applyNumberFormat="1" applyFont="1" applyProtection="1">
      <alignment vertical="center"/>
      <protection hidden="1"/>
    </xf>
    <xf numFmtId="0" fontId="23" fillId="0" borderId="0" xfId="0" applyFont="1" applyFill="1" applyProtection="1">
      <alignment vertical="center"/>
      <protection hidden="1"/>
    </xf>
    <xf numFmtId="14" fontId="26" fillId="0" borderId="0" xfId="0" applyNumberFormat="1" applyFont="1" applyFill="1" applyProtection="1">
      <alignment vertical="center"/>
      <protection hidden="1"/>
    </xf>
    <xf numFmtId="178" fontId="26" fillId="0" borderId="0" xfId="0" applyNumberFormat="1" applyFont="1" applyFill="1" applyProtection="1">
      <alignment vertical="center"/>
      <protection hidden="1"/>
    </xf>
    <xf numFmtId="0" fontId="26" fillId="0" borderId="0" xfId="0" applyFont="1" applyFill="1" applyProtection="1">
      <alignment vertical="center"/>
      <protection hidden="1"/>
    </xf>
    <xf numFmtId="0" fontId="27" fillId="0" borderId="0" xfId="0" applyFont="1" applyFill="1" applyProtection="1">
      <alignment vertical="center"/>
      <protection hidden="1"/>
    </xf>
    <xf numFmtId="14" fontId="14" fillId="0" borderId="0" xfId="0" applyNumberFormat="1" applyFont="1" applyFill="1" applyProtection="1">
      <alignment vertical="center"/>
      <protection hidden="1"/>
    </xf>
    <xf numFmtId="0" fontId="29" fillId="0" borderId="0" xfId="0" applyFont="1" applyFill="1" applyProtection="1">
      <alignment vertical="center"/>
      <protection hidden="1"/>
    </xf>
    <xf numFmtId="0" fontId="30" fillId="0" borderId="0" xfId="0" applyFont="1" applyFill="1" applyProtection="1">
      <alignment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33" fillId="0" borderId="0" xfId="0" applyFont="1">
      <alignment vertical="center"/>
    </xf>
    <xf numFmtId="12" fontId="6" fillId="3" borderId="29" xfId="1" applyNumberFormat="1" applyFont="1" applyFill="1" applyBorder="1" applyAlignment="1" applyProtection="1">
      <alignment horizontal="center" vertical="center"/>
      <protection hidden="1"/>
    </xf>
    <xf numFmtId="12" fontId="6" fillId="3" borderId="4" xfId="1" applyNumberFormat="1" applyFont="1" applyFill="1" applyBorder="1" applyAlignment="1" applyProtection="1">
      <alignment horizontal="center" vertical="center"/>
      <protection hidden="1"/>
    </xf>
    <xf numFmtId="12" fontId="7" fillId="3" borderId="5" xfId="1" applyNumberFormat="1" applyFont="1" applyFill="1" applyBorder="1" applyAlignment="1" applyProtection="1">
      <alignment horizontal="center" vertical="center" wrapText="1"/>
      <protection hidden="1"/>
    </xf>
    <xf numFmtId="12" fontId="7" fillId="4" borderId="3" xfId="1" applyNumberFormat="1" applyFont="1" applyFill="1" applyBorder="1" applyAlignment="1" applyProtection="1">
      <alignment horizontal="center" vertical="center" wrapText="1"/>
      <protection hidden="1"/>
    </xf>
    <xf numFmtId="12" fontId="6" fillId="4" borderId="4" xfId="1" applyNumberFormat="1" applyFont="1" applyFill="1" applyBorder="1" applyAlignment="1" applyProtection="1">
      <alignment horizontal="center" vertical="center"/>
      <protection hidden="1"/>
    </xf>
    <xf numFmtId="12" fontId="7" fillId="4" borderId="4" xfId="1" applyNumberFormat="1" applyFont="1" applyFill="1" applyBorder="1" applyAlignment="1" applyProtection="1">
      <alignment horizontal="center" vertical="center"/>
      <protection hidden="1"/>
    </xf>
    <xf numFmtId="38" fontId="20" fillId="4" borderId="28" xfId="1" applyFont="1" applyFill="1" applyBorder="1" applyAlignment="1" applyProtection="1">
      <alignment horizontal="center" vertical="center"/>
      <protection hidden="1"/>
    </xf>
    <xf numFmtId="38" fontId="6" fillId="4" borderId="6" xfId="1" applyFont="1" applyFill="1" applyBorder="1" applyAlignment="1" applyProtection="1">
      <alignment horizontal="center" vertical="center"/>
      <protection hidden="1"/>
    </xf>
    <xf numFmtId="38" fontId="6" fillId="4" borderId="1" xfId="1" applyFont="1" applyFill="1" applyBorder="1" applyAlignment="1" applyProtection="1">
      <alignment horizontal="center" vertical="center"/>
      <protection hidden="1"/>
    </xf>
    <xf numFmtId="176" fontId="6" fillId="4" borderId="1" xfId="1" applyNumberFormat="1" applyFont="1" applyFill="1" applyBorder="1" applyAlignment="1" applyProtection="1">
      <alignment horizontal="center" vertical="center"/>
      <protection hidden="1"/>
    </xf>
    <xf numFmtId="38" fontId="5" fillId="4" borderId="30" xfId="1" applyFont="1" applyFill="1" applyBorder="1" applyAlignment="1" applyProtection="1">
      <alignment horizontal="center" vertical="center"/>
      <protection hidden="1"/>
    </xf>
    <xf numFmtId="38" fontId="6" fillId="4" borderId="8" xfId="1" applyFont="1" applyFill="1" applyBorder="1" applyAlignment="1" applyProtection="1">
      <alignment horizontal="center" vertical="center"/>
      <protection hidden="1"/>
    </xf>
    <xf numFmtId="38" fontId="6" fillId="4" borderId="9" xfId="1" applyFont="1" applyFill="1" applyBorder="1" applyAlignment="1" applyProtection="1">
      <alignment horizontal="center" vertical="center"/>
      <protection hidden="1"/>
    </xf>
    <xf numFmtId="176" fontId="6" fillId="4" borderId="9" xfId="1" applyNumberFormat="1" applyFont="1" applyFill="1" applyBorder="1" applyAlignment="1" applyProtection="1">
      <alignment horizontal="center" vertical="center"/>
      <protection hidden="1"/>
    </xf>
    <xf numFmtId="38" fontId="5" fillId="4" borderId="31" xfId="1" applyFont="1" applyFill="1" applyBorder="1" applyAlignment="1" applyProtection="1">
      <alignment horizontal="center" vertical="center"/>
      <protection hidden="1"/>
    </xf>
    <xf numFmtId="38" fontId="6" fillId="0" borderId="0" xfId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38" fontId="5" fillId="2" borderId="13" xfId="1" applyFont="1" applyFill="1" applyBorder="1" applyAlignment="1" applyProtection="1">
      <alignment horizontal="center" vertical="center"/>
      <protection locked="0"/>
    </xf>
    <xf numFmtId="38" fontId="6" fillId="2" borderId="2" xfId="1" applyFont="1" applyFill="1" applyBorder="1" applyAlignment="1" applyProtection="1">
      <alignment horizontal="center" vertical="center"/>
      <protection locked="0"/>
    </xf>
    <xf numFmtId="38" fontId="5" fillId="2" borderId="15" xfId="1" applyFont="1" applyFill="1" applyBorder="1" applyProtection="1">
      <alignment vertical="center"/>
      <protection locked="0"/>
    </xf>
    <xf numFmtId="0" fontId="35" fillId="0" borderId="0" xfId="0" applyFont="1" applyFill="1" applyBorder="1" applyProtection="1">
      <alignment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36" fillId="0" borderId="0" xfId="0" applyFont="1" applyFill="1" applyBorder="1" applyAlignment="1" applyProtection="1">
      <alignment vertical="center"/>
      <protection hidden="1"/>
    </xf>
    <xf numFmtId="38" fontId="16" fillId="0" borderId="0" xfId="1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Protection="1">
      <alignment vertical="center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37" fillId="0" borderId="0" xfId="0" applyFont="1" applyFill="1" applyBorder="1" applyAlignment="1" applyProtection="1">
      <alignment horizontal="right"/>
      <protection hidden="1"/>
    </xf>
    <xf numFmtId="0" fontId="38" fillId="0" borderId="0" xfId="0" applyFont="1" applyFill="1" applyBorder="1" applyAlignment="1" applyProtection="1">
      <alignment vertical="center"/>
      <protection hidden="1"/>
    </xf>
    <xf numFmtId="0" fontId="38" fillId="0" borderId="0" xfId="0" applyFont="1" applyFill="1" applyBorder="1" applyAlignment="1" applyProtection="1">
      <alignment horizontal="center" vertical="center"/>
      <protection hidden="1"/>
    </xf>
    <xf numFmtId="38" fontId="38" fillId="0" borderId="0" xfId="1" applyFont="1" applyFill="1" applyBorder="1" applyAlignment="1" applyProtection="1">
      <alignment vertical="center"/>
      <protection hidden="1"/>
    </xf>
    <xf numFmtId="38" fontId="38" fillId="0" borderId="0" xfId="1" applyFont="1" applyFill="1" applyBorder="1" applyAlignment="1" applyProtection="1">
      <alignment horizontal="center" vertical="center"/>
      <protection hidden="1"/>
    </xf>
    <xf numFmtId="38" fontId="38" fillId="0" borderId="0" xfId="1" applyFont="1" applyFill="1" applyBorder="1" applyAlignment="1" applyProtection="1">
      <alignment horizontal="right" vertical="center"/>
      <protection hidden="1"/>
    </xf>
    <xf numFmtId="38" fontId="37" fillId="0" borderId="0" xfId="1" applyFont="1" applyFill="1" applyBorder="1" applyAlignment="1" applyProtection="1">
      <alignment horizontal="left" vertical="center"/>
      <protection hidden="1"/>
    </xf>
    <xf numFmtId="0" fontId="3" fillId="0" borderId="0" xfId="0" applyFont="1" applyFill="1" applyBorder="1" applyAlignment="1" applyProtection="1">
      <alignment vertical="center" shrinkToFit="1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29" fillId="0" borderId="0" xfId="0" applyFont="1" applyProtection="1">
      <alignment vertical="center"/>
      <protection hidden="1"/>
    </xf>
    <xf numFmtId="38" fontId="27" fillId="0" borderId="0" xfId="1" applyFont="1" applyProtection="1">
      <alignment vertical="center"/>
      <protection hidden="1"/>
    </xf>
    <xf numFmtId="38" fontId="15" fillId="0" borderId="0" xfId="1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38" fontId="3" fillId="2" borderId="12" xfId="1" applyFont="1" applyFill="1" applyBorder="1" applyAlignment="1" applyProtection="1">
      <alignment horizontal="center" vertical="center"/>
      <protection locked="0"/>
    </xf>
    <xf numFmtId="38" fontId="3" fillId="2" borderId="1" xfId="1" applyFont="1" applyFill="1" applyBorder="1" applyAlignment="1" applyProtection="1">
      <alignment horizontal="center" vertical="center"/>
      <protection locked="0"/>
    </xf>
    <xf numFmtId="38" fontId="3" fillId="2" borderId="15" xfId="1" applyFont="1" applyFill="1" applyBorder="1" applyProtection="1">
      <alignment vertical="center"/>
      <protection locked="0"/>
    </xf>
    <xf numFmtId="0" fontId="14" fillId="0" borderId="0" xfId="0" applyFont="1" applyBorder="1" applyProtection="1">
      <alignment vertical="center"/>
      <protection hidden="1"/>
    </xf>
    <xf numFmtId="0" fontId="39" fillId="0" borderId="0" xfId="0" applyFont="1" applyBorder="1" applyAlignment="1" applyProtection="1">
      <alignment horizontal="right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38" fontId="15" fillId="0" borderId="0" xfId="1" applyFont="1" applyBorder="1" applyAlignment="1" applyProtection="1">
      <alignment horizontal="center" vertical="center"/>
      <protection hidden="1"/>
    </xf>
    <xf numFmtId="38" fontId="15" fillId="0" borderId="0" xfId="1" applyNumberFormat="1" applyFont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center" vertical="center"/>
      <protection hidden="1"/>
    </xf>
    <xf numFmtId="38" fontId="31" fillId="0" borderId="0" xfId="1" applyFont="1" applyBorder="1" applyAlignment="1" applyProtection="1">
      <alignment horizontal="center" vertical="center"/>
      <protection hidden="1"/>
    </xf>
    <xf numFmtId="12" fontId="15" fillId="0" borderId="0" xfId="1" applyNumberFormat="1" applyFont="1" applyBorder="1" applyAlignment="1" applyProtection="1">
      <alignment horizontal="center" vertical="center"/>
      <protection hidden="1"/>
    </xf>
    <xf numFmtId="176" fontId="15" fillId="0" borderId="0" xfId="1" applyNumberFormat="1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38" fontId="14" fillId="0" borderId="0" xfId="1" applyFont="1" applyBorder="1" applyProtection="1">
      <alignment vertical="center"/>
      <protection hidden="1"/>
    </xf>
    <xf numFmtId="13" fontId="15" fillId="0" borderId="0" xfId="1" applyNumberFormat="1" applyFont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12" fontId="15" fillId="0" borderId="0" xfId="1" applyNumberFormat="1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Protection="1">
      <alignment vertical="center"/>
      <protection hidden="1"/>
    </xf>
    <xf numFmtId="38" fontId="14" fillId="0" borderId="0" xfId="1" applyFont="1" applyFill="1" applyBorder="1" applyProtection="1">
      <alignment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31" fillId="0" borderId="0" xfId="0" applyFont="1" applyFill="1" applyBorder="1" applyProtection="1">
      <alignment vertical="center"/>
      <protection hidden="1"/>
    </xf>
    <xf numFmtId="0" fontId="31" fillId="0" borderId="0" xfId="0" applyFont="1" applyFill="1" applyBorder="1" applyAlignment="1" applyProtection="1">
      <alignment horizontal="center" vertical="center"/>
      <protection hidden="1"/>
    </xf>
    <xf numFmtId="38" fontId="31" fillId="0" borderId="0" xfId="1" applyFont="1" applyFill="1" applyBorder="1" applyAlignment="1" applyProtection="1">
      <alignment horizontal="center" vertical="center"/>
      <protection hidden="1"/>
    </xf>
    <xf numFmtId="13" fontId="31" fillId="0" borderId="0" xfId="1" applyNumberFormat="1" applyFont="1" applyFill="1" applyBorder="1" applyAlignment="1" applyProtection="1">
      <alignment horizontal="center" vertical="center"/>
      <protection hidden="1"/>
    </xf>
    <xf numFmtId="13" fontId="11" fillId="0" borderId="0" xfId="0" applyNumberFormat="1" applyFont="1" applyFill="1" applyBorder="1" applyAlignment="1" applyProtection="1">
      <alignment horizontal="center" vertical="center"/>
      <protection hidden="1"/>
    </xf>
    <xf numFmtId="38" fontId="11" fillId="0" borderId="0" xfId="1" applyFont="1" applyFill="1" applyBorder="1" applyAlignment="1" applyProtection="1">
      <alignment horizontal="center" vertical="center"/>
      <protection hidden="1"/>
    </xf>
    <xf numFmtId="38" fontId="11" fillId="0" borderId="0" xfId="1" applyFont="1" applyFill="1" applyBorder="1" applyAlignment="1" applyProtection="1">
      <alignment horizontal="right" vertical="center"/>
      <protection hidden="1"/>
    </xf>
    <xf numFmtId="38" fontId="25" fillId="0" borderId="0" xfId="1" applyFont="1" applyFill="1" applyBorder="1" applyAlignment="1" applyProtection="1">
      <alignment horizontal="left" vertical="center"/>
      <protection hidden="1"/>
    </xf>
    <xf numFmtId="0" fontId="11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176" fontId="11" fillId="0" borderId="0" xfId="0" applyNumberFormat="1" applyFont="1" applyFill="1" applyBorder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alignment vertical="center"/>
      <protection hidden="1"/>
    </xf>
    <xf numFmtId="38" fontId="15" fillId="0" borderId="0" xfId="0" applyNumberFormat="1" applyFont="1" applyFill="1" applyBorder="1" applyAlignment="1" applyProtection="1">
      <alignment vertical="center"/>
      <protection hidden="1"/>
    </xf>
    <xf numFmtId="0" fontId="6" fillId="0" borderId="32" xfId="0" applyFont="1" applyFill="1" applyBorder="1" applyAlignment="1" applyProtection="1">
      <protection locked="0"/>
    </xf>
    <xf numFmtId="0" fontId="0" fillId="0" borderId="24" xfId="0" applyFill="1" applyBorder="1" applyProtection="1">
      <alignment vertical="center"/>
      <protection locked="0"/>
    </xf>
    <xf numFmtId="38" fontId="15" fillId="0" borderId="0" xfId="1" applyFont="1" applyFill="1" applyBorder="1" applyAlignment="1" applyProtection="1">
      <alignment horizontal="center" vertical="center"/>
      <protection locked="0"/>
    </xf>
    <xf numFmtId="38" fontId="3" fillId="2" borderId="4" xfId="1" applyFont="1" applyFill="1" applyBorder="1" applyProtection="1">
      <alignment vertical="center"/>
      <protection hidden="1"/>
    </xf>
    <xf numFmtId="38" fontId="3" fillId="2" borderId="9" xfId="1" applyFont="1" applyFill="1" applyBorder="1" applyProtection="1">
      <alignment vertical="center"/>
      <protection hidden="1"/>
    </xf>
    <xf numFmtId="0" fontId="5" fillId="0" borderId="1" xfId="0" applyFont="1" applyFill="1" applyBorder="1" applyAlignment="1" applyProtection="1">
      <alignment horizontal="distributed" vertical="distributed" wrapText="1"/>
      <protection hidden="1"/>
    </xf>
    <xf numFmtId="0" fontId="7" fillId="0" borderId="1" xfId="0" applyFont="1" applyBorder="1" applyAlignment="1" applyProtection="1">
      <alignment horizontal="distributed" vertical="center" indent="1"/>
      <protection hidden="1"/>
    </xf>
    <xf numFmtId="0" fontId="5" fillId="0" borderId="21" xfId="0" applyFont="1" applyBorder="1" applyAlignment="1" applyProtection="1">
      <alignment horizontal="distributed" vertical="center" indent="1"/>
      <protection hidden="1"/>
    </xf>
    <xf numFmtId="38" fontId="11" fillId="0" borderId="0" xfId="1" applyFont="1" applyFill="1" applyBorder="1" applyAlignment="1" applyProtection="1">
      <alignment horizontal="center" vertical="center"/>
      <protection hidden="1"/>
    </xf>
    <xf numFmtId="38" fontId="3" fillId="0" borderId="0" xfId="1" applyFont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center" vertical="center" wrapText="1"/>
      <protection hidden="1"/>
    </xf>
    <xf numFmtId="38" fontId="5" fillId="0" borderId="16" xfId="0" applyNumberFormat="1" applyFont="1" applyFill="1" applyBorder="1" applyAlignment="1" applyProtection="1">
      <alignment vertical="center"/>
      <protection hidden="1"/>
    </xf>
    <xf numFmtId="38" fontId="5" fillId="0" borderId="17" xfId="0" applyNumberFormat="1" applyFont="1" applyFill="1" applyBorder="1" applyAlignment="1" applyProtection="1">
      <alignment vertical="center"/>
      <protection hidden="1"/>
    </xf>
    <xf numFmtId="38" fontId="5" fillId="0" borderId="18" xfId="0" applyNumberFormat="1" applyFont="1" applyFill="1" applyBorder="1" applyAlignment="1" applyProtection="1">
      <alignment vertical="center"/>
      <protection hidden="1"/>
    </xf>
    <xf numFmtId="38" fontId="5" fillId="0" borderId="1" xfId="0" applyNumberFormat="1" applyFont="1" applyFill="1" applyBorder="1" applyAlignment="1" applyProtection="1">
      <alignment vertical="center"/>
      <protection hidden="1"/>
    </xf>
    <xf numFmtId="0" fontId="5" fillId="0" borderId="17" xfId="0" applyFont="1" applyFill="1" applyBorder="1" applyAlignment="1" applyProtection="1">
      <alignment vertical="center"/>
      <protection hidden="1"/>
    </xf>
    <xf numFmtId="176" fontId="5" fillId="0" borderId="16" xfId="0" applyNumberFormat="1" applyFont="1" applyFill="1" applyBorder="1" applyAlignment="1" applyProtection="1">
      <alignment vertical="center"/>
      <protection hidden="1"/>
    </xf>
    <xf numFmtId="176" fontId="5" fillId="0" borderId="17" xfId="0" applyNumberFormat="1" applyFont="1" applyFill="1" applyBorder="1" applyAlignment="1" applyProtection="1">
      <alignment vertical="center"/>
      <protection hidden="1"/>
    </xf>
    <xf numFmtId="176" fontId="5" fillId="0" borderId="18" xfId="0" applyNumberFormat="1" applyFont="1" applyFill="1" applyBorder="1" applyAlignment="1" applyProtection="1">
      <alignment vertical="center"/>
      <protection hidden="1"/>
    </xf>
    <xf numFmtId="0" fontId="5" fillId="0" borderId="16" xfId="0" applyFont="1" applyFill="1" applyBorder="1" applyAlignment="1" applyProtection="1">
      <alignment horizontal="center" vertical="center"/>
      <protection hidden="1"/>
    </xf>
    <xf numFmtId="0" fontId="5" fillId="0" borderId="17" xfId="0" applyFont="1" applyFill="1" applyBorder="1" applyAlignment="1" applyProtection="1">
      <alignment horizontal="center" vertical="center"/>
      <protection hidden="1"/>
    </xf>
    <xf numFmtId="0" fontId="5" fillId="0" borderId="18" xfId="0" applyFont="1" applyFill="1" applyBorder="1" applyAlignment="1" applyProtection="1">
      <alignment horizontal="center" vertical="center"/>
      <protection hidden="1"/>
    </xf>
    <xf numFmtId="0" fontId="6" fillId="0" borderId="32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distributed" vertical="center" indent="1"/>
      <protection hidden="1"/>
    </xf>
    <xf numFmtId="0" fontId="5" fillId="0" borderId="14" xfId="0" applyFont="1" applyBorder="1" applyAlignment="1" applyProtection="1">
      <alignment horizontal="distributed" vertical="center" inden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38" fontId="17" fillId="0" borderId="23" xfId="0" applyNumberFormat="1" applyFont="1" applyFill="1" applyBorder="1" applyAlignment="1" applyProtection="1">
      <alignment horizontal="right" vertical="center"/>
      <protection hidden="1"/>
    </xf>
    <xf numFmtId="38" fontId="17" fillId="0" borderId="19" xfId="0" applyNumberFormat="1" applyFont="1" applyFill="1" applyBorder="1" applyAlignment="1" applyProtection="1">
      <alignment horizontal="right" vertical="center"/>
      <protection hidden="1"/>
    </xf>
    <xf numFmtId="0" fontId="5" fillId="0" borderId="13" xfId="0" applyFont="1" applyFill="1" applyBorder="1" applyAlignment="1" applyProtection="1">
      <alignment horizontal="distributed" vertical="center" indent="1"/>
      <protection hidden="1"/>
    </xf>
    <xf numFmtId="0" fontId="5" fillId="0" borderId="14" xfId="0" applyFont="1" applyFill="1" applyBorder="1" applyAlignment="1" applyProtection="1">
      <alignment horizontal="distributed" vertical="center" indent="1"/>
      <protection hidden="1"/>
    </xf>
    <xf numFmtId="0" fontId="5" fillId="0" borderId="12" xfId="0" applyFont="1" applyFill="1" applyBorder="1" applyAlignment="1" applyProtection="1">
      <alignment horizontal="distributed" vertical="center" indent="1"/>
      <protection hidden="1"/>
    </xf>
    <xf numFmtId="0" fontId="5" fillId="0" borderId="1" xfId="0" applyFont="1" applyFill="1" applyBorder="1" applyAlignment="1" applyProtection="1">
      <alignment horizontal="distributed" vertical="center" indent="1"/>
      <protection hidden="1"/>
    </xf>
    <xf numFmtId="0" fontId="31" fillId="0" borderId="0" xfId="0" applyFont="1" applyFill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distributed" vertical="center" indent="1"/>
      <protection hidden="1"/>
    </xf>
    <xf numFmtId="0" fontId="6" fillId="0" borderId="13" xfId="0" applyFont="1" applyFill="1" applyBorder="1" applyAlignment="1" applyProtection="1">
      <alignment horizontal="distributed" vertical="center" indent="1"/>
      <protection hidden="1"/>
    </xf>
    <xf numFmtId="0" fontId="6" fillId="0" borderId="14" xfId="0" applyFont="1" applyFill="1" applyBorder="1" applyAlignment="1" applyProtection="1">
      <alignment horizontal="distributed" vertical="center" indent="1"/>
      <protection hidden="1"/>
    </xf>
    <xf numFmtId="0" fontId="3" fillId="0" borderId="32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25" fillId="0" borderId="25" xfId="0" applyFont="1" applyFill="1" applyBorder="1" applyAlignment="1" applyProtection="1">
      <alignment horizontal="left"/>
      <protection hidden="1"/>
    </xf>
    <xf numFmtId="0" fontId="25" fillId="0" borderId="0" xfId="0" applyFont="1" applyFill="1" applyBorder="1" applyAlignment="1" applyProtection="1">
      <alignment horizontal="left"/>
      <protection hidden="1"/>
    </xf>
    <xf numFmtId="178" fontId="28" fillId="0" borderId="0" xfId="0" applyNumberFormat="1" applyFont="1" applyFill="1" applyAlignment="1" applyProtection="1">
      <alignment horizontal="center" vertical="center"/>
      <protection hidden="1"/>
    </xf>
    <xf numFmtId="176" fontId="5" fillId="0" borderId="0" xfId="0" applyNumberFormat="1" applyFont="1" applyFill="1" applyBorder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5" fillId="0" borderId="24" xfId="0" applyFont="1" applyFill="1" applyBorder="1" applyAlignment="1" applyProtection="1">
      <alignment vertical="center"/>
      <protection hidden="1"/>
    </xf>
    <xf numFmtId="0" fontId="40" fillId="0" borderId="0" xfId="0" applyFont="1" applyFill="1" applyBorder="1" applyAlignment="1" applyProtection="1">
      <alignment horizontal="center" vertical="center"/>
      <protection hidden="1"/>
    </xf>
    <xf numFmtId="0" fontId="41" fillId="0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center" vertical="center" shrinkToFit="1"/>
      <protection hidden="1"/>
    </xf>
    <xf numFmtId="0" fontId="5" fillId="0" borderId="26" xfId="0" applyFont="1" applyFill="1" applyBorder="1" applyAlignment="1" applyProtection="1">
      <alignment vertical="center"/>
      <protection hidden="1"/>
    </xf>
    <xf numFmtId="0" fontId="5" fillId="4" borderId="23" xfId="0" applyFont="1" applyFill="1" applyBorder="1" applyAlignment="1" applyProtection="1">
      <alignment horizontal="distributed" vertical="center" indent="1"/>
      <protection hidden="1"/>
    </xf>
    <xf numFmtId="0" fontId="5" fillId="4" borderId="33" xfId="0" applyFont="1" applyFill="1" applyBorder="1" applyAlignment="1" applyProtection="1">
      <alignment horizontal="distributed" vertical="center" indent="1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distributed" vertical="center" indent="1"/>
      <protection hidden="1"/>
    </xf>
    <xf numFmtId="0" fontId="3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27">
    <dxf>
      <font>
        <color theme="5" tint="0.79998168889431442"/>
      </font>
    </dxf>
    <dxf>
      <font>
        <color theme="0"/>
      </font>
    </dxf>
    <dxf>
      <font>
        <color theme="0"/>
      </font>
      <border>
        <left/>
        <right/>
        <bottom/>
        <vertical/>
        <horizontal/>
      </border>
    </dxf>
    <dxf>
      <font>
        <color rgb="FFFF0000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  <border>
        <left/>
        <right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bottom/>
        <vertical/>
        <horizontal/>
      </border>
    </dxf>
    <dxf>
      <font>
        <color theme="0"/>
      </font>
      <border>
        <right/>
        <top/>
        <bottom/>
        <vertical/>
        <horizontal/>
      </border>
    </dxf>
    <dxf>
      <font>
        <color theme="0"/>
      </font>
      <border>
        <right/>
        <top/>
        <bottom/>
        <vertical/>
        <horizontal/>
      </border>
    </dxf>
    <dxf>
      <font>
        <color theme="0"/>
      </font>
      <border>
        <right/>
        <top/>
        <bottom/>
        <vertical/>
        <horizontal/>
      </border>
    </dxf>
    <dxf>
      <font>
        <color theme="0"/>
      </font>
      <border>
        <right/>
        <top/>
        <bottom/>
        <vertical/>
        <horizontal/>
      </border>
    </dxf>
    <dxf>
      <font>
        <color theme="0"/>
      </font>
      <border>
        <right/>
        <top/>
        <bottom/>
        <vertical/>
        <horizontal/>
      </border>
    </dxf>
    <dxf>
      <font>
        <color theme="0"/>
      </font>
      <border>
        <right/>
        <top/>
        <bottom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right/>
        <top/>
        <bottom/>
        <vertical/>
        <horizontal/>
      </border>
    </dxf>
    <dxf>
      <font>
        <color theme="0"/>
      </font>
      <border>
        <right/>
        <top/>
        <bottom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right/>
        <top/>
        <bottom/>
        <vertical/>
        <horizontal/>
      </border>
    </dxf>
    <dxf>
      <font>
        <color theme="0"/>
      </font>
      <border>
        <right/>
        <top/>
        <bottom/>
        <vertical/>
        <horizontal/>
      </border>
    </dxf>
    <dxf>
      <font>
        <color theme="0"/>
      </font>
      <border>
        <right/>
        <top/>
        <bottom/>
        <vertical/>
        <horizontal/>
      </border>
    </dxf>
    <dxf>
      <font>
        <color theme="0"/>
      </font>
      <border>
        <right/>
        <top/>
        <bottom/>
        <vertical/>
        <horizontal/>
      </border>
    </dxf>
    <dxf>
      <font>
        <color theme="0"/>
      </font>
      <border>
        <right/>
        <top/>
        <bottom/>
        <vertical/>
        <horizontal/>
      </border>
    </dxf>
    <dxf>
      <font>
        <color theme="0"/>
      </font>
      <border>
        <right/>
        <top/>
        <bottom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BD"/>
      <color rgb="FFFFFFFF"/>
      <color rgb="FFCFC6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906927990437228E-2"/>
          <c:y val="4.3243238335164837E-2"/>
          <c:w val="0.90197741162846623"/>
          <c:h val="0.89606731689666541"/>
        </c:manualLayout>
      </c:layout>
      <c:barChart>
        <c:barDir val="bar"/>
        <c:grouping val="clustered"/>
        <c:varyColors val="0"/>
        <c:ser>
          <c:idx val="1"/>
          <c:order val="0"/>
          <c:spPr>
            <a:gradFill rotWithShape="1">
              <a:gsLst>
                <a:gs pos="2439">
                  <a:schemeClr val="bg1">
                    <a:lumMod val="95000"/>
                  </a:schemeClr>
                </a:gs>
                <a:gs pos="26000">
                  <a:schemeClr val="accent6">
                    <a:lumMod val="10000"/>
                    <a:lumOff val="90000"/>
                  </a:schemeClr>
                </a:gs>
                <a:gs pos="100000">
                  <a:schemeClr val="bg1">
                    <a:lumMod val="50000"/>
                  </a:schemeClr>
                </a:gs>
                <a:gs pos="70000">
                  <a:schemeClr val="accent6">
                    <a:lumMod val="40000"/>
                    <a:lumOff val="60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グラフ!$B$3:$B$12</c:f>
              <c:numCache>
                <c:formatCode>#,##0_);[Red]\(#,##0\)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cat>
          <c:val>
            <c:numRef>
              <c:f>グラフ!$C$3:$C$12</c:f>
              <c:numCache>
                <c:formatCode>#,##0_);[Red]\(#,##0\)</c:formatCode>
                <c:ptCount val="10"/>
                <c:pt idx="0">
                  <c:v>2430</c:v>
                </c:pt>
                <c:pt idx="1">
                  <c:v>2240</c:v>
                </c:pt>
                <c:pt idx="2">
                  <c:v>2210</c:v>
                </c:pt>
                <c:pt idx="3">
                  <c:v>2240</c:v>
                </c:pt>
                <c:pt idx="4">
                  <c:v>2310</c:v>
                </c:pt>
                <c:pt idx="5">
                  <c:v>2440</c:v>
                </c:pt>
                <c:pt idx="6">
                  <c:v>2650</c:v>
                </c:pt>
                <c:pt idx="7">
                  <c:v>2980</c:v>
                </c:pt>
                <c:pt idx="8">
                  <c:v>3499</c:v>
                </c:pt>
                <c:pt idx="9">
                  <c:v>4018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B1-4B5F-8F24-38F7C5251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109185616"/>
        <c:axId val="1109187248"/>
      </c:barChart>
      <c:catAx>
        <c:axId val="1109185616"/>
        <c:scaling>
          <c:orientation val="minMax"/>
        </c:scaling>
        <c:delete val="0"/>
        <c:axPos val="l"/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09187248"/>
        <c:crosses val="autoZero"/>
        <c:auto val="1"/>
        <c:lblAlgn val="ctr"/>
        <c:lblOffset val="100"/>
        <c:noMultiLvlLbl val="0"/>
      </c:catAx>
      <c:valAx>
        <c:axId val="1109187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0918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Radio" firstButton="1" fmlaLink="$N$14"/>
</file>

<file path=xl/ctrlProps/ctrlProp2.xml><?xml version="1.0" encoding="utf-8"?>
<formControlPr xmlns="http://schemas.microsoft.com/office/spreadsheetml/2009/9/main" objectType="Radio" checked="Checked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1228725</xdr:colOff>
          <xdr:row>12</xdr:row>
          <xdr:rowOff>247650</xdr:rowOff>
        </xdr:from>
        <xdr:to>
          <xdr:col>13</xdr:col>
          <xdr:colOff>66674</xdr:colOff>
          <xdr:row>13</xdr:row>
          <xdr:rowOff>219075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4200525" y="3097530"/>
              <a:ext cx="872489" cy="245745"/>
              <a:chOff x="8039093" y="390525"/>
              <a:chExt cx="1095375" cy="247649"/>
            </a:xfrm>
          </xdr:grpSpPr>
          <xdr:sp macro="" textlink="">
            <xdr:nvSpPr>
              <xdr:cNvPr id="2050" name="Option Button 2" descr="いない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000-000002080000}"/>
                  </a:ext>
                </a:extLst>
              </xdr:cNvPr>
              <xdr:cNvSpPr/>
            </xdr:nvSpPr>
            <xdr:spPr bwMode="auto">
              <a:xfrm>
                <a:off x="8039093" y="390525"/>
                <a:ext cx="504825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する</a:t>
                </a:r>
              </a:p>
            </xdr:txBody>
          </xdr:sp>
          <xdr:sp macro="" textlink="">
            <xdr:nvSpPr>
              <xdr:cNvPr id="2052" name="Option Button 4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000-000004080000}"/>
                  </a:ext>
                </a:extLst>
              </xdr:cNvPr>
              <xdr:cNvSpPr/>
            </xdr:nvSpPr>
            <xdr:spPr bwMode="auto">
              <a:xfrm>
                <a:off x="8582020" y="400050"/>
                <a:ext cx="552448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しない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15</xdr:col>
      <xdr:colOff>9525</xdr:colOff>
      <xdr:row>1</xdr:row>
      <xdr:rowOff>238125</xdr:rowOff>
    </xdr:from>
    <xdr:to>
      <xdr:col>79</xdr:col>
      <xdr:colOff>193535</xdr:colOff>
      <xdr:row>10</xdr:row>
      <xdr:rowOff>104775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32000"/>
                  </a14:imgEffect>
                  <a14:imgEffect>
                    <a14:brightnessContrast bright="68000" contrast="17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333375"/>
          <a:ext cx="4584560" cy="2105025"/>
        </a:xfrm>
        <a:prstGeom prst="rect">
          <a:avLst/>
        </a:prstGeom>
      </xdr:spPr>
    </xdr:pic>
    <xdr:clientData/>
  </xdr:twoCellAnchor>
  <xdr:twoCellAnchor>
    <xdr:from>
      <xdr:col>5</xdr:col>
      <xdr:colOff>85724</xdr:colOff>
      <xdr:row>4</xdr:row>
      <xdr:rowOff>47624</xdr:rowOff>
    </xdr:from>
    <xdr:to>
      <xdr:col>8</xdr:col>
      <xdr:colOff>142875</xdr:colOff>
      <xdr:row>8</xdr:row>
      <xdr:rowOff>104775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238374" y="971549"/>
          <a:ext cx="1219201" cy="1047751"/>
        </a:xfrm>
        <a:prstGeom prst="wedgeRoundRectCallout">
          <a:avLst>
            <a:gd name="adj1" fmla="val -63406"/>
            <a:gd name="adj2" fmla="val -20201"/>
            <a:gd name="adj3" fmla="val 16667"/>
          </a:avLst>
        </a:prstGeom>
        <a:solidFill>
          <a:schemeClr val="accent1">
            <a:alpha val="14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aseline="0">
              <a:solidFill>
                <a:sysClr val="windowText" lastClr="000000"/>
              </a:solidFill>
            </a:rPr>
            <a:t>子供の人数は</a:t>
          </a:r>
          <a:endParaRPr kumimoji="1" lang="en-US" altLang="ja-JP" sz="10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aseline="0">
              <a:solidFill>
                <a:sysClr val="windowText" lastClr="000000"/>
              </a:solidFill>
            </a:rPr>
            <a:t>２人までに限定</a:t>
          </a:r>
          <a:endParaRPr kumimoji="1" lang="en-US" altLang="ja-JP" sz="10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aseline="0">
              <a:solidFill>
                <a:sysClr val="windowText" lastClr="000000"/>
              </a:solidFill>
            </a:rPr>
            <a:t>０人にすると</a:t>
          </a:r>
          <a:endParaRPr kumimoji="1" lang="en-US" altLang="ja-JP" sz="10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aseline="0">
              <a:solidFill>
                <a:sysClr val="windowText" lastClr="000000"/>
              </a:solidFill>
            </a:rPr>
            <a:t>直系尊属の</a:t>
          </a:r>
          <a:endParaRPr kumimoji="1" lang="en-US" altLang="ja-JP" sz="10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aseline="0">
              <a:solidFill>
                <a:sysClr val="windowText" lastClr="000000"/>
              </a:solidFill>
            </a:rPr>
            <a:t>項目が現れます</a:t>
          </a:r>
        </a:p>
      </xdr:txBody>
    </xdr:sp>
    <xdr:clientData/>
  </xdr:twoCellAnchor>
  <xdr:twoCellAnchor>
    <xdr:from>
      <xdr:col>13</xdr:col>
      <xdr:colOff>219073</xdr:colOff>
      <xdr:row>12</xdr:row>
      <xdr:rowOff>57149</xdr:rowOff>
    </xdr:from>
    <xdr:to>
      <xdr:col>19</xdr:col>
      <xdr:colOff>447674</xdr:colOff>
      <xdr:row>14</xdr:row>
      <xdr:rowOff>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791198" y="2943224"/>
          <a:ext cx="1676401" cy="495301"/>
        </a:xfrm>
        <a:prstGeom prst="wedgeRoundRectCallout">
          <a:avLst>
            <a:gd name="adj1" fmla="val -70224"/>
            <a:gd name="adj2" fmla="val -10586"/>
            <a:gd name="adj3" fmla="val 16667"/>
          </a:avLst>
        </a:prstGeom>
        <a:solidFill>
          <a:schemeClr val="accent1">
            <a:alpha val="14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aseline="0">
              <a:solidFill>
                <a:sysClr val="windowText" lastClr="000000"/>
              </a:solidFill>
            </a:rPr>
            <a:t>「する」を選んで、配偶者の割合を変えてみて下さい</a:t>
          </a:r>
        </a:p>
      </xdr:txBody>
    </xdr:sp>
    <xdr:clientData/>
  </xdr:twoCellAnchor>
  <xdr:twoCellAnchor>
    <xdr:from>
      <xdr:col>0</xdr:col>
      <xdr:colOff>342899</xdr:colOff>
      <xdr:row>6</xdr:row>
      <xdr:rowOff>161925</xdr:rowOff>
    </xdr:from>
    <xdr:to>
      <xdr:col>4</xdr:col>
      <xdr:colOff>104775</xdr:colOff>
      <xdr:row>9</xdr:row>
      <xdr:rowOff>76201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42899" y="1581150"/>
          <a:ext cx="1495426" cy="657226"/>
        </a:xfrm>
        <a:prstGeom prst="wedgeRoundRectCallout">
          <a:avLst>
            <a:gd name="adj1" fmla="val -22781"/>
            <a:gd name="adj2" fmla="val 81722"/>
            <a:gd name="adj3" fmla="val 16667"/>
          </a:avLst>
        </a:prstGeom>
        <a:solidFill>
          <a:schemeClr val="accent1">
            <a:alpha val="14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aseline="0">
              <a:solidFill>
                <a:sysClr val="windowText" lastClr="000000"/>
              </a:solidFill>
            </a:rPr>
            <a:t>1</a:t>
          </a:r>
          <a:r>
            <a:rPr kumimoji="1" lang="ja-JP" altLang="en-US" sz="1000" baseline="0">
              <a:solidFill>
                <a:sysClr val="windowText" lastClr="000000"/>
              </a:solidFill>
            </a:rPr>
            <a:t>億</a:t>
          </a:r>
          <a:r>
            <a:rPr kumimoji="1" lang="en-US" altLang="ja-JP" sz="1000" baseline="0">
              <a:solidFill>
                <a:sysClr val="windowText" lastClr="000000"/>
              </a:solidFill>
            </a:rPr>
            <a:t>7</a:t>
          </a:r>
          <a:r>
            <a:rPr kumimoji="1" lang="ja-JP" altLang="en-US" sz="1000" baseline="0">
              <a:solidFill>
                <a:sysClr val="windowText" lastClr="000000"/>
              </a:solidFill>
            </a:rPr>
            <a:t>千万円から </a:t>
          </a:r>
          <a:r>
            <a:rPr kumimoji="1" lang="en-US" altLang="ja-JP" sz="1000" baseline="0">
              <a:solidFill>
                <a:sysClr val="windowText" lastClr="000000"/>
              </a:solidFill>
            </a:rPr>
            <a:t>2</a:t>
          </a:r>
          <a:r>
            <a:rPr kumimoji="1" lang="ja-JP" altLang="en-US" sz="1000" baseline="0">
              <a:solidFill>
                <a:sysClr val="windowText" lastClr="000000"/>
              </a:solidFill>
            </a:rPr>
            <a:t>億円に限定　付加、控除は入力不可に限定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0</xdr:row>
      <xdr:rowOff>19050</xdr:rowOff>
    </xdr:from>
    <xdr:to>
      <xdr:col>17</xdr:col>
      <xdr:colOff>260210</xdr:colOff>
      <xdr:row>7</xdr:row>
      <xdr:rowOff>171450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32000"/>
                  </a14:imgEffect>
                  <a14:imgEffect>
                    <a14:brightnessContrast bright="68000" contrast="17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9050"/>
          <a:ext cx="4584560" cy="2105025"/>
        </a:xfrm>
        <a:prstGeom prst="rect">
          <a:avLst/>
        </a:prstGeom>
      </xdr:spPr>
    </xdr:pic>
    <xdr:clientData/>
  </xdr:twoCellAnchor>
  <xdr:twoCellAnchor>
    <xdr:from>
      <xdr:col>1</xdr:col>
      <xdr:colOff>361951</xdr:colOff>
      <xdr:row>13</xdr:row>
      <xdr:rowOff>171451</xdr:rowOff>
    </xdr:from>
    <xdr:to>
      <xdr:col>5</xdr:col>
      <xdr:colOff>523877</xdr:colOff>
      <xdr:row>15</xdr:row>
      <xdr:rowOff>104775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04826" y="3838576"/>
          <a:ext cx="1800226" cy="504824"/>
        </a:xfrm>
        <a:prstGeom prst="wedgeRoundRectCallout">
          <a:avLst>
            <a:gd name="adj1" fmla="val 27545"/>
            <a:gd name="adj2" fmla="val -97485"/>
            <a:gd name="adj3" fmla="val 16667"/>
          </a:avLst>
        </a:prstGeom>
        <a:solidFill>
          <a:schemeClr val="accent1">
            <a:alpha val="14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aseline="0">
              <a:solidFill>
                <a:sysClr val="windowText" lastClr="000000"/>
              </a:solidFill>
            </a:rPr>
            <a:t>数値限定していません</a:t>
          </a:r>
          <a:endParaRPr kumimoji="1" lang="en-US" altLang="ja-JP" sz="10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aseline="0">
              <a:solidFill>
                <a:sysClr val="windowText" lastClr="000000"/>
              </a:solidFill>
            </a:rPr>
            <a:t>自由に入力してみてください</a:t>
          </a:r>
        </a:p>
      </xdr:txBody>
    </xdr:sp>
    <xdr:clientData/>
  </xdr:twoCellAnchor>
  <xdr:twoCellAnchor>
    <xdr:from>
      <xdr:col>1</xdr:col>
      <xdr:colOff>266701</xdr:colOff>
      <xdr:row>0</xdr:row>
      <xdr:rowOff>123826</xdr:rowOff>
    </xdr:from>
    <xdr:to>
      <xdr:col>5</xdr:col>
      <xdr:colOff>428627</xdr:colOff>
      <xdr:row>2</xdr:row>
      <xdr:rowOff>104775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09576" y="123826"/>
          <a:ext cx="1800226" cy="504824"/>
        </a:xfrm>
        <a:prstGeom prst="wedgeRoundRectCallout">
          <a:avLst>
            <a:gd name="adj1" fmla="val 71989"/>
            <a:gd name="adj2" fmla="val 91195"/>
            <a:gd name="adj3" fmla="val 16667"/>
          </a:avLst>
        </a:prstGeom>
        <a:solidFill>
          <a:schemeClr val="accent1">
            <a:alpha val="14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aseline="0">
              <a:solidFill>
                <a:sysClr val="windowText" lastClr="000000"/>
              </a:solidFill>
            </a:rPr>
            <a:t>数値限定していません</a:t>
          </a:r>
          <a:endParaRPr kumimoji="1" lang="en-US" altLang="ja-JP" sz="10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aseline="0">
              <a:solidFill>
                <a:sysClr val="windowText" lastClr="000000"/>
              </a:solidFill>
            </a:rPr>
            <a:t>自由に入力してみてください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2</xdr:row>
      <xdr:rowOff>4761</xdr:rowOff>
    </xdr:from>
    <xdr:to>
      <xdr:col>13</xdr:col>
      <xdr:colOff>66675</xdr:colOff>
      <xdr:row>27</xdr:row>
      <xdr:rowOff>28574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2</xdr:row>
      <xdr:rowOff>57150</xdr:rowOff>
    </xdr:from>
    <xdr:to>
      <xdr:col>3</xdr:col>
      <xdr:colOff>438150</xdr:colOff>
      <xdr:row>3</xdr:row>
      <xdr:rowOff>66675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61975" y="523875"/>
          <a:ext cx="41910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/>
            <a:t>（</a:t>
          </a:r>
          <a:r>
            <a:rPr kumimoji="1" lang="en-US" altLang="ja-JP" sz="1000"/>
            <a:t>%</a:t>
          </a:r>
          <a:r>
            <a:rPr kumimoji="1" lang="ja-JP" altLang="en-US" sz="1000"/>
            <a:t>）</a:t>
          </a:r>
        </a:p>
      </xdr:txBody>
    </xdr:sp>
    <xdr:clientData/>
  </xdr:twoCellAnchor>
  <xdr:twoCellAnchor editAs="oneCell">
    <xdr:from>
      <xdr:col>5</xdr:col>
      <xdr:colOff>295275</xdr:colOff>
      <xdr:row>6</xdr:row>
      <xdr:rowOff>104775</xdr:rowOff>
    </xdr:from>
    <xdr:to>
      <xdr:col>12</xdr:col>
      <xdr:colOff>79235</xdr:colOff>
      <xdr:row>18</xdr:row>
      <xdr:rowOff>95250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32000"/>
                  </a14:imgEffect>
                  <a14:imgEffect>
                    <a14:brightnessContrast bright="68000" contrast="17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1152525"/>
          <a:ext cx="4584560" cy="2105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85725</xdr:rowOff>
    </xdr:from>
    <xdr:to>
      <xdr:col>12</xdr:col>
      <xdr:colOff>438150</xdr:colOff>
      <xdr:row>36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1925" y="85725"/>
          <a:ext cx="8505825" cy="6153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使用方法</a:t>
          </a:r>
          <a:r>
            <a:rPr kumimoji="1" lang="en-US" altLang="ja-JP" sz="14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】</a:t>
          </a:r>
          <a:endParaRPr kumimoji="1" lang="en-US" altLang="ja-JP" sz="14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■　通常相続タブ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・ピンク色のセルとラジオボタンのみ入力可能です。　ラジオボタンで「する」を選んだ場合、相続人各人の任意の割合のみ入力できます。</a:t>
          </a:r>
          <a:endParaRPr kumimoji="1" lang="en-US" altLang="ja-JP" sz="1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ja-JP" altLang="en-US" sz="1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・まず、配偶者と子供の欄に相続人の人数を入力します。　子供の欄を０にすると直系尊属欄が現れます。　これも０とすると、兄弟姉妹の</a:t>
          </a:r>
          <a:endParaRPr kumimoji="1" lang="en-US" altLang="ja-JP" sz="1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　人数入力欄が現れます。</a:t>
          </a:r>
          <a:endParaRPr kumimoji="1" lang="en-US" altLang="ja-JP" sz="1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・次に、総財産評価額を入力します。付加額、控除額があれば入力します。</a:t>
          </a:r>
        </a:p>
        <a:p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・これで法定按分の相続額が自動表示されます。</a:t>
          </a:r>
        </a:p>
        <a:p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・相続人各人の相続額を任意の割合として、それぞれの相続税額を計算する場合は、ラジオボタン「任意の割合で計算」を「する」の方を</a:t>
          </a:r>
          <a:endParaRPr kumimoji="1" lang="en-US" altLang="ja-JP" sz="1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　クリックします。</a:t>
          </a:r>
        </a:p>
        <a:p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・デフォルトでは配偶者が１００％となっているので、それぞれの割合を入力します。入力セルの列の上に「第１子」など適用者が表示され</a:t>
          </a:r>
          <a:endParaRPr kumimoji="1" lang="en-US" altLang="ja-JP" sz="1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　ています。</a:t>
          </a:r>
        </a:p>
        <a:p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・配偶者の割合を入力すると、その他の相続人が残りを均等にした場合の数値が表示されます。</a:t>
          </a:r>
        </a:p>
        <a:p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・また、合計が１００％とならない場合は、赤いセルに白抜きで１００％に対する過不足割合が表示されます。</a:t>
          </a:r>
        </a:p>
        <a:p>
          <a:pPr marL="0" indent="0"/>
          <a:r>
            <a:rPr kumimoji="1" lang="ja-JP" altLang="ja-JP" sz="1100">
              <a:solidFill>
                <a:schemeClr val="dk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■　</a:t>
          </a:r>
          <a:r>
            <a:rPr kumimoji="1" lang="ja-JP" altLang="en-US" sz="1100">
              <a:solidFill>
                <a:schemeClr val="dk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二次</a:t>
          </a:r>
          <a:r>
            <a:rPr kumimoji="1" lang="ja-JP" altLang="ja-JP" sz="1100">
              <a:solidFill>
                <a:schemeClr val="dk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相続タブ</a:t>
          </a:r>
          <a:endParaRPr kumimoji="1" lang="ja-JP" altLang="en-US" sz="1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・相続以前からの配偶者資産金額を入力します。財産評価額などは「通常相続タブ」の数字を引き継いでいます。</a:t>
          </a:r>
        </a:p>
        <a:p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・配偶者の一次相続での相続割合ごとに、その配偶者が後に亡くなったときの二次相続額と、一次と二次の税額合計が表示されます。デフォルト</a:t>
          </a:r>
          <a:endParaRPr kumimoji="1" lang="en-US" altLang="ja-JP" sz="1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indent="0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　では０％からはじまり、１０％刻みで表示されます</a:t>
          </a:r>
          <a:r>
            <a:rPr kumimoji="1" lang="ja-JP" altLang="en-US" sz="1000">
              <a:solidFill>
                <a:schemeClr val="dk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。　相次相続控除については考慮していません。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■　</a:t>
          </a:r>
          <a:r>
            <a:rPr kumimoji="1" lang="ja-JP" altLang="en-US" sz="1100">
              <a:solidFill>
                <a:schemeClr val="dk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グラフ</a:t>
          </a:r>
          <a:r>
            <a:rPr kumimoji="1" lang="ja-JP" altLang="ja-JP" sz="1100">
              <a:solidFill>
                <a:schemeClr val="dk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タブ</a:t>
          </a:r>
        </a:p>
        <a:p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・二次相続タブの表をグラフ化したものです。</a:t>
          </a:r>
        </a:p>
        <a:p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・棒グラフの最も小さい値を選ぶと良いのですが、これをもっと精密にするためには、「二次相続」タブに戻ります。</a:t>
          </a:r>
        </a:p>
        <a:p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・割合刻みのセルを１にし、割合の開始パーセンテージを先ほどのグラフの最も短かった値より５小さい数を入力します。</a:t>
          </a:r>
        </a:p>
        <a:p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　そうすると１％刻みで再計算され、グラフもより細かい刻みで表示されます。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W58"/>
  <sheetViews>
    <sheetView showGridLines="0" showRowColHeaders="0" tabSelected="1" zoomScaleNormal="100" workbookViewId="0">
      <selection activeCell="E5" sqref="E5"/>
    </sheetView>
  </sheetViews>
  <sheetFormatPr defaultRowHeight="13.2" x14ac:dyDescent="0.2"/>
  <cols>
    <col min="1" max="2" width="5.44140625" customWidth="1"/>
    <col min="3" max="3" width="6.21875" customWidth="1"/>
    <col min="4" max="5" width="5.44140625" customWidth="1"/>
    <col min="6" max="6" width="9.77734375" customWidth="1"/>
    <col min="7" max="8" width="2.77734375" customWidth="1"/>
    <col min="9" max="9" width="18.33203125" customWidth="1"/>
    <col min="10" max="10" width="1.77734375" customWidth="1"/>
    <col min="11" max="11" width="6" customWidth="1"/>
    <col min="12" max="13" width="1.77734375" customWidth="1"/>
    <col min="14" max="14" width="6" customWidth="1"/>
    <col min="15" max="16" width="1.77734375" customWidth="1"/>
    <col min="17" max="17" width="6" customWidth="1"/>
    <col min="18" max="19" width="1.77734375" customWidth="1"/>
    <col min="20" max="20" width="6" customWidth="1"/>
    <col min="21" max="22" width="1.77734375" customWidth="1"/>
    <col min="23" max="23" width="6" customWidth="1"/>
    <col min="24" max="25" width="1.77734375" customWidth="1"/>
    <col min="26" max="26" width="6" customWidth="1"/>
    <col min="27" max="28" width="1.77734375" customWidth="1"/>
    <col min="29" max="29" width="6" customWidth="1"/>
    <col min="30" max="30" width="1.77734375" customWidth="1"/>
    <col min="31" max="31" width="1.21875" customWidth="1"/>
    <col min="32" max="34" width="9" hidden="1" customWidth="1"/>
    <col min="35" max="35" width="11.33203125" hidden="1" customWidth="1"/>
    <col min="36" max="46" width="9" hidden="1" customWidth="1"/>
    <col min="47" max="47" width="1.44140625" hidden="1" customWidth="1"/>
    <col min="48" max="48" width="6.109375" hidden="1" customWidth="1"/>
    <col min="49" max="49" width="2" hidden="1" customWidth="1"/>
    <col min="50" max="50" width="6" hidden="1" customWidth="1"/>
    <col min="51" max="51" width="4.44140625" style="4" hidden="1" customWidth="1"/>
    <col min="52" max="52" width="7.44140625" style="4" hidden="1" customWidth="1"/>
    <col min="53" max="53" width="5.44140625" style="4" hidden="1" customWidth="1"/>
    <col min="54" max="54" width="5.44140625" hidden="1" customWidth="1"/>
    <col min="55" max="55" width="7" hidden="1" customWidth="1"/>
    <col min="56" max="56" width="2.33203125" hidden="1" customWidth="1"/>
    <col min="57" max="57" width="13.88671875" hidden="1" customWidth="1"/>
    <col min="58" max="58" width="6.77734375" hidden="1" customWidth="1"/>
    <col min="59" max="67" width="9" hidden="1" customWidth="1"/>
    <col min="68" max="78" width="0" hidden="1" customWidth="1"/>
  </cols>
  <sheetData>
    <row r="1" spans="1:75" ht="7.5" customHeight="1" x14ac:dyDescent="0.2">
      <c r="A1" s="6"/>
      <c r="B1" s="6"/>
      <c r="C1" s="6"/>
      <c r="D1" s="6"/>
      <c r="E1" s="6"/>
      <c r="F1" s="6"/>
      <c r="G1" s="6"/>
      <c r="H1" s="6"/>
      <c r="I1" s="84" t="s">
        <v>80</v>
      </c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123"/>
      <c r="AA1" s="83"/>
      <c r="AB1" s="83"/>
      <c r="AC1" s="83"/>
      <c r="AD1" s="83"/>
      <c r="AE1" s="7"/>
      <c r="AF1" s="6"/>
      <c r="AG1" s="6"/>
      <c r="AH1" s="6"/>
      <c r="AI1" s="6"/>
      <c r="AJ1" s="6"/>
      <c r="AK1" s="6"/>
      <c r="AL1" s="6"/>
      <c r="AM1" s="6"/>
      <c r="AN1" s="6"/>
      <c r="AO1" s="147"/>
      <c r="AP1" s="173"/>
      <c r="AQ1" s="173"/>
      <c r="AR1" s="173"/>
      <c r="AS1" s="173"/>
      <c r="AT1" s="173"/>
      <c r="AU1" s="147"/>
      <c r="AV1" s="147"/>
      <c r="AW1" s="147"/>
      <c r="AX1" s="147"/>
      <c r="AY1" s="149"/>
      <c r="AZ1" s="149"/>
      <c r="BA1" s="149"/>
      <c r="BB1" s="147"/>
      <c r="BC1" s="147"/>
      <c r="BD1" s="147"/>
      <c r="BE1" s="147"/>
      <c r="BF1" s="147"/>
      <c r="BG1" s="147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</row>
    <row r="2" spans="1:75" ht="21.75" customHeight="1" thickBot="1" x14ac:dyDescent="0.25">
      <c r="A2" s="6"/>
      <c r="B2" s="190" t="s">
        <v>73</v>
      </c>
      <c r="C2" s="190"/>
      <c r="D2" s="190"/>
      <c r="E2" s="190"/>
      <c r="F2" s="190"/>
      <c r="G2" s="190"/>
      <c r="H2" s="6"/>
      <c r="I2" s="6"/>
      <c r="J2" s="7"/>
      <c r="K2" s="7"/>
      <c r="L2" s="7"/>
      <c r="M2" s="7"/>
      <c r="N2" s="7"/>
      <c r="O2" s="7"/>
      <c r="P2" s="37"/>
      <c r="Q2" s="78">
        <f ca="1">TODAY()</f>
        <v>43973</v>
      </c>
      <c r="R2" s="37"/>
      <c r="S2" s="37"/>
      <c r="T2" s="79">
        <v>41640</v>
      </c>
      <c r="U2" s="80"/>
      <c r="V2" s="80"/>
      <c r="W2" s="81">
        <f ca="1">Q2-T2</f>
        <v>2333</v>
      </c>
      <c r="X2" s="81"/>
      <c r="Y2" s="81"/>
      <c r="Z2" s="124">
        <v>1000000</v>
      </c>
      <c r="AA2" s="81" t="s">
        <v>79</v>
      </c>
      <c r="AB2" s="81"/>
      <c r="AC2" s="81">
        <f ca="1">IF(W2&gt;Z2,1,0)</f>
        <v>0</v>
      </c>
      <c r="AD2" s="77"/>
      <c r="AE2" s="7"/>
      <c r="AF2" s="131"/>
      <c r="AG2" s="131"/>
      <c r="AH2" s="131"/>
      <c r="AI2" s="131"/>
      <c r="AJ2" s="131"/>
      <c r="AK2" s="131"/>
      <c r="AL2" s="131"/>
      <c r="AM2" s="131"/>
      <c r="AN2" s="131"/>
      <c r="AO2" s="147"/>
      <c r="AP2" s="197"/>
      <c r="AQ2" s="197"/>
      <c r="AR2" s="197"/>
      <c r="AS2" s="197"/>
      <c r="AT2" s="125">
        <v>600</v>
      </c>
      <c r="AU2" s="147"/>
      <c r="AV2" s="147"/>
      <c r="AW2" s="147"/>
      <c r="AX2" s="147"/>
      <c r="AY2" s="149"/>
      <c r="AZ2" s="149"/>
      <c r="BA2" s="149"/>
      <c r="BB2" s="147"/>
      <c r="BC2" s="147"/>
      <c r="BD2" s="147"/>
      <c r="BE2" s="147"/>
      <c r="BF2" s="147"/>
      <c r="BG2" s="147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75" ht="22.5" customHeight="1" thickBot="1" x14ac:dyDescent="0.45">
      <c r="A3" s="6"/>
      <c r="B3" s="6"/>
      <c r="C3" s="6"/>
      <c r="D3" s="6"/>
      <c r="E3" s="6"/>
      <c r="F3" s="6"/>
      <c r="G3" s="6"/>
      <c r="H3" s="6"/>
      <c r="I3" s="9" t="s">
        <v>52</v>
      </c>
      <c r="J3" s="191">
        <f>F20</f>
        <v>1350</v>
      </c>
      <c r="K3" s="192"/>
      <c r="L3" s="192"/>
      <c r="M3" s="192"/>
      <c r="N3" s="10" t="s">
        <v>53</v>
      </c>
      <c r="O3" s="11"/>
      <c r="P3" s="203"/>
      <c r="Q3" s="204"/>
      <c r="R3" s="37"/>
      <c r="S3" s="37"/>
      <c r="T3" s="37"/>
      <c r="U3" s="37"/>
      <c r="V3" s="37"/>
      <c r="W3" s="82"/>
      <c r="X3" s="37"/>
      <c r="Y3" s="37"/>
      <c r="Z3" s="205">
        <f>T2+Z2</f>
        <v>1041640</v>
      </c>
      <c r="AA3" s="205"/>
      <c r="AB3" s="205"/>
      <c r="AC3" s="37"/>
      <c r="AD3" s="7"/>
      <c r="AE3" s="7"/>
      <c r="AF3" s="131"/>
      <c r="AG3" s="131"/>
      <c r="AH3" s="131"/>
      <c r="AI3" s="131"/>
      <c r="AJ3" s="131"/>
      <c r="AK3" s="131"/>
      <c r="AL3" s="131"/>
      <c r="AM3" s="131"/>
      <c r="AN3" s="131"/>
      <c r="AO3" s="147"/>
      <c r="AP3" s="187"/>
      <c r="AQ3" s="187"/>
      <c r="AR3" s="187"/>
      <c r="AS3" s="187"/>
      <c r="AT3" s="125">
        <v>3000</v>
      </c>
      <c r="AU3" s="147"/>
      <c r="AV3" s="147"/>
      <c r="AW3" s="147"/>
      <c r="AX3" s="147"/>
      <c r="AY3" s="149"/>
      <c r="AZ3" s="149"/>
      <c r="BA3" s="149"/>
      <c r="BB3" s="147"/>
      <c r="BC3" s="147"/>
      <c r="BD3" s="147"/>
      <c r="BE3" s="147"/>
      <c r="BF3" s="147"/>
      <c r="BG3" s="147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75" ht="21" customHeight="1" thickBot="1" x14ac:dyDescent="0.2">
      <c r="A4" s="6"/>
      <c r="B4" s="193" t="s">
        <v>10</v>
      </c>
      <c r="C4" s="194"/>
      <c r="D4" s="194"/>
      <c r="E4" s="12">
        <f>SUM(AZ5:AZ8)</f>
        <v>3</v>
      </c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37" t="s">
        <v>78</v>
      </c>
      <c r="AA4" s="7"/>
      <c r="AB4" s="7"/>
      <c r="AC4" s="7"/>
      <c r="AD4" s="7"/>
      <c r="AE4" s="7"/>
      <c r="AF4" s="131"/>
      <c r="AG4" s="131"/>
      <c r="AH4" s="131"/>
      <c r="AI4" s="131"/>
      <c r="AJ4" s="131"/>
      <c r="AK4" s="131"/>
      <c r="AL4" s="131"/>
      <c r="AM4" s="132"/>
      <c r="AN4" s="131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50"/>
      <c r="AZ4" s="150"/>
      <c r="BA4" s="150"/>
      <c r="BB4" s="207"/>
      <c r="BC4" s="207"/>
      <c r="BD4" s="207"/>
      <c r="BE4" s="147"/>
      <c r="BF4" s="147"/>
      <c r="BG4" s="147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75" ht="19.5" customHeight="1" x14ac:dyDescent="0.2">
      <c r="A5" s="6"/>
      <c r="B5" s="195" t="s">
        <v>0</v>
      </c>
      <c r="C5" s="195"/>
      <c r="D5" s="195"/>
      <c r="E5" s="128">
        <v>1</v>
      </c>
      <c r="F5" s="6"/>
      <c r="G5" s="15"/>
      <c r="H5" s="6"/>
      <c r="I5" s="7"/>
      <c r="J5" s="16" t="s">
        <v>22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131"/>
      <c r="AG5" s="131"/>
      <c r="AH5" s="131"/>
      <c r="AI5" s="133"/>
      <c r="AJ5" s="134">
        <f>E4</f>
        <v>3</v>
      </c>
      <c r="AK5" s="131"/>
      <c r="AL5" s="133"/>
      <c r="AM5" s="135">
        <f>SUM(AM9:AM16)</f>
        <v>2700</v>
      </c>
      <c r="AN5" s="131"/>
      <c r="AO5" s="147"/>
      <c r="AP5" s="173"/>
      <c r="AQ5" s="173"/>
      <c r="AR5" s="173"/>
      <c r="AS5" s="173"/>
      <c r="AT5" s="173"/>
      <c r="AU5" s="85"/>
      <c r="AV5" s="147"/>
      <c r="AW5" s="147"/>
      <c r="AX5" s="151" t="s">
        <v>0</v>
      </c>
      <c r="AY5" s="85"/>
      <c r="AZ5" s="85">
        <f>E5</f>
        <v>1</v>
      </c>
      <c r="BA5" s="85"/>
      <c r="BB5" s="152">
        <v>0</v>
      </c>
      <c r="BC5" s="153">
        <v>1</v>
      </c>
      <c r="BD5" s="152">
        <v>0</v>
      </c>
      <c r="BE5" s="150"/>
      <c r="BF5" s="154">
        <f>IF(AZ5&gt;0,VLOOKUP(BA6,$BB$5:$BC$8,2,TRUE),0)</f>
        <v>0.5</v>
      </c>
      <c r="BG5" s="147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1:75" ht="19.5" customHeight="1" x14ac:dyDescent="0.2">
      <c r="A6" s="6"/>
      <c r="B6" s="196" t="s">
        <v>36</v>
      </c>
      <c r="C6" s="196"/>
      <c r="D6" s="196"/>
      <c r="E6" s="129">
        <v>2</v>
      </c>
      <c r="F6" s="6"/>
      <c r="G6" s="6"/>
      <c r="H6" s="6"/>
      <c r="I6" s="7"/>
      <c r="J6" s="183" t="str">
        <f>J20</f>
        <v>配偶者</v>
      </c>
      <c r="K6" s="184"/>
      <c r="L6" s="185"/>
      <c r="M6" s="183" t="str">
        <f>IF($BF$8&lt;2,M20,IF($BF$8=2,M21,M22))</f>
        <v>第１子</v>
      </c>
      <c r="N6" s="184"/>
      <c r="O6" s="185"/>
      <c r="P6" s="183" t="str">
        <f>IF($BF$8&lt;2,P20,IF($BF$8=2,P21,P22))</f>
        <v>第２子</v>
      </c>
      <c r="Q6" s="184"/>
      <c r="R6" s="185"/>
      <c r="S6" s="183" t="str">
        <f>IF($BF$8&lt;2,S20,IF($BF$8=2,S21,S22))</f>
        <v>第３子</v>
      </c>
      <c r="T6" s="184"/>
      <c r="U6" s="185"/>
      <c r="V6" s="183" t="str">
        <f>IF($BF$8&lt;2,V20,IF($BF$8=2,V21,V22))</f>
        <v>第４子</v>
      </c>
      <c r="W6" s="184"/>
      <c r="X6" s="185"/>
      <c r="Y6" s="183" t="str">
        <f>IF($BF$8&lt;2,Y20,IF($BF$8=2,Y21,Y22))</f>
        <v>第５子</v>
      </c>
      <c r="Z6" s="184"/>
      <c r="AA6" s="185"/>
      <c r="AB6" s="183" t="str">
        <f>IF($BF$8&lt;2,AB20,IF($BF$8=2,AB21,AB22))</f>
        <v>第６子</v>
      </c>
      <c r="AC6" s="184"/>
      <c r="AD6" s="185"/>
      <c r="AE6" s="7"/>
      <c r="AF6" s="131"/>
      <c r="AG6" s="131"/>
      <c r="AH6" s="131"/>
      <c r="AI6" s="131"/>
      <c r="AJ6" s="131"/>
      <c r="AK6" s="131"/>
      <c r="AL6" s="131"/>
      <c r="AM6" s="131"/>
      <c r="AN6" s="131"/>
      <c r="AO6" s="147"/>
      <c r="AP6" s="171"/>
      <c r="AQ6" s="171"/>
      <c r="AR6" s="171"/>
      <c r="AS6" s="171"/>
      <c r="AT6" s="155"/>
      <c r="AU6" s="155"/>
      <c r="AV6" s="147"/>
      <c r="AW6" s="147"/>
      <c r="AX6" s="151" t="s">
        <v>55</v>
      </c>
      <c r="AY6" s="85">
        <f>E6</f>
        <v>2</v>
      </c>
      <c r="AZ6" s="85">
        <f>AY6</f>
        <v>2</v>
      </c>
      <c r="BA6" s="85">
        <f>AZ6*10+AZ7*100+AZ8*1000</f>
        <v>20</v>
      </c>
      <c r="BB6" s="152">
        <v>10</v>
      </c>
      <c r="BC6" s="153">
        <v>0.5</v>
      </c>
      <c r="BD6" s="152">
        <v>1</v>
      </c>
      <c r="BE6" s="150"/>
      <c r="BF6" s="85">
        <f>SUM(AZ6:AZ8)</f>
        <v>2</v>
      </c>
      <c r="BG6" s="147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</row>
    <row r="7" spans="1:75" ht="19.5" customHeight="1" x14ac:dyDescent="0.15">
      <c r="A7" s="6"/>
      <c r="B7" s="196" t="s">
        <v>77</v>
      </c>
      <c r="C7" s="196"/>
      <c r="D7" s="196"/>
      <c r="E7" s="129">
        <v>1</v>
      </c>
      <c r="F7" s="6"/>
      <c r="G7" s="6"/>
      <c r="H7" s="6"/>
      <c r="I7" s="19" t="s">
        <v>23</v>
      </c>
      <c r="J7" s="20" t="s">
        <v>12</v>
      </c>
      <c r="K7" s="21">
        <f>AH9</f>
        <v>0.5</v>
      </c>
      <c r="L7" s="22" t="s">
        <v>13</v>
      </c>
      <c r="M7" s="20" t="s">
        <v>20</v>
      </c>
      <c r="N7" s="23">
        <f>AH11</f>
        <v>0.25</v>
      </c>
      <c r="O7" s="22" t="s">
        <v>21</v>
      </c>
      <c r="P7" s="20" t="s">
        <v>20</v>
      </c>
      <c r="Q7" s="23">
        <f>N7</f>
        <v>0.25</v>
      </c>
      <c r="R7" s="22" t="s">
        <v>21</v>
      </c>
      <c r="S7" s="20" t="s">
        <v>20</v>
      </c>
      <c r="T7" s="23">
        <f>N7</f>
        <v>0.25</v>
      </c>
      <c r="U7" s="22" t="s">
        <v>21</v>
      </c>
      <c r="V7" s="20" t="s">
        <v>20</v>
      </c>
      <c r="W7" s="23">
        <f>N7</f>
        <v>0.25</v>
      </c>
      <c r="X7" s="22" t="s">
        <v>21</v>
      </c>
      <c r="Y7" s="20" t="s">
        <v>20</v>
      </c>
      <c r="Z7" s="23">
        <f>N7</f>
        <v>0.25</v>
      </c>
      <c r="AA7" s="22" t="s">
        <v>21</v>
      </c>
      <c r="AB7" s="20" t="s">
        <v>20</v>
      </c>
      <c r="AC7" s="23">
        <f>N7</f>
        <v>0.25</v>
      </c>
      <c r="AD7" s="22" t="s">
        <v>21</v>
      </c>
      <c r="AE7" s="7"/>
      <c r="AF7" s="174"/>
      <c r="AG7" s="174"/>
      <c r="AH7" s="174"/>
      <c r="AI7" s="132"/>
      <c r="AJ7" s="132"/>
      <c r="AK7" s="132"/>
      <c r="AL7" s="132"/>
      <c r="AM7" s="132"/>
      <c r="AN7" s="132"/>
      <c r="AO7" s="147"/>
      <c r="AP7" s="156">
        <v>1000</v>
      </c>
      <c r="AQ7" s="157"/>
      <c r="AR7" s="155">
        <v>10</v>
      </c>
      <c r="AS7" s="155">
        <v>15</v>
      </c>
      <c r="AT7" s="155">
        <v>0</v>
      </c>
      <c r="AU7" s="155"/>
      <c r="AV7" s="155">
        <v>50</v>
      </c>
      <c r="AW7" s="147"/>
      <c r="AX7" s="151" t="s">
        <v>56</v>
      </c>
      <c r="AY7" s="85">
        <f>E7</f>
        <v>1</v>
      </c>
      <c r="AZ7" s="85">
        <f>IF(E6&gt;0,0,E7)</f>
        <v>0</v>
      </c>
      <c r="BA7" s="85"/>
      <c r="BB7" s="152">
        <v>100</v>
      </c>
      <c r="BC7" s="153">
        <v>0.66666666666666663</v>
      </c>
      <c r="BD7" s="152">
        <v>2</v>
      </c>
      <c r="BE7" s="150"/>
      <c r="BF7" s="154">
        <f>IF(BF8=0,0,(1-BF5)/BF6)</f>
        <v>0.25</v>
      </c>
      <c r="BG7" s="147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</row>
    <row r="8" spans="1:75" ht="19.5" customHeight="1" x14ac:dyDescent="0.2">
      <c r="A8" s="6"/>
      <c r="B8" s="196" t="s">
        <v>54</v>
      </c>
      <c r="C8" s="196"/>
      <c r="D8" s="196"/>
      <c r="E8" s="129">
        <v>1</v>
      </c>
      <c r="F8" s="6"/>
      <c r="G8" s="6"/>
      <c r="H8" s="6"/>
      <c r="I8" s="19" t="s">
        <v>24</v>
      </c>
      <c r="J8" s="175">
        <f>AI9</f>
        <v>7600</v>
      </c>
      <c r="K8" s="176"/>
      <c r="L8" s="177"/>
      <c r="M8" s="175">
        <f>AI11</f>
        <v>3800</v>
      </c>
      <c r="N8" s="176"/>
      <c r="O8" s="177"/>
      <c r="P8" s="175">
        <f>$M$8</f>
        <v>3800</v>
      </c>
      <c r="Q8" s="176"/>
      <c r="R8" s="177"/>
      <c r="S8" s="175">
        <f>$M$8</f>
        <v>3800</v>
      </c>
      <c r="T8" s="176"/>
      <c r="U8" s="177"/>
      <c r="V8" s="175">
        <f>$M$8</f>
        <v>3800</v>
      </c>
      <c r="W8" s="176"/>
      <c r="X8" s="177"/>
      <c r="Y8" s="175">
        <f>$M$8</f>
        <v>3800</v>
      </c>
      <c r="Z8" s="176"/>
      <c r="AA8" s="177"/>
      <c r="AB8" s="175">
        <f>$M$8</f>
        <v>3800</v>
      </c>
      <c r="AC8" s="176"/>
      <c r="AD8" s="177"/>
      <c r="AE8" s="7"/>
      <c r="AF8" s="174"/>
      <c r="AG8" s="174"/>
      <c r="AH8" s="174"/>
      <c r="AI8" s="136"/>
      <c r="AJ8" s="136"/>
      <c r="AK8" s="137"/>
      <c r="AL8" s="136"/>
      <c r="AM8" s="136"/>
      <c r="AN8" s="136"/>
      <c r="AO8" s="147"/>
      <c r="AP8" s="156">
        <v>3000</v>
      </c>
      <c r="AQ8" s="157"/>
      <c r="AR8" s="155">
        <v>15</v>
      </c>
      <c r="AS8" s="155">
        <v>20</v>
      </c>
      <c r="AT8" s="155">
        <v>50</v>
      </c>
      <c r="AU8" s="155"/>
      <c r="AV8" s="155">
        <v>200</v>
      </c>
      <c r="AW8" s="147"/>
      <c r="AX8" s="151" t="s">
        <v>57</v>
      </c>
      <c r="AY8" s="85">
        <f>E8</f>
        <v>1</v>
      </c>
      <c r="AZ8" s="85">
        <f>IF(AZ6+AZ7&gt;0,0,E8)</f>
        <v>0</v>
      </c>
      <c r="BA8" s="85"/>
      <c r="BB8" s="152">
        <v>1000</v>
      </c>
      <c r="BC8" s="153">
        <v>0.75</v>
      </c>
      <c r="BD8" s="152">
        <v>3</v>
      </c>
      <c r="BE8" s="150"/>
      <c r="BF8" s="158">
        <f>VLOOKUP(SUM(BA5:BA8),$BB$5:$BD$8,3,TRUE)</f>
        <v>1</v>
      </c>
      <c r="BG8" s="147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</row>
    <row r="9" spans="1:75" ht="19.5" customHeight="1" x14ac:dyDescent="0.2">
      <c r="A9" s="6"/>
      <c r="B9" s="6"/>
      <c r="C9" s="6"/>
      <c r="D9" s="6"/>
      <c r="E9" s="6"/>
      <c r="F9" s="6"/>
      <c r="G9" s="6"/>
      <c r="H9" s="7"/>
      <c r="I9" s="19" t="s">
        <v>32</v>
      </c>
      <c r="J9" s="178">
        <f>AL9</f>
        <v>1580</v>
      </c>
      <c r="K9" s="178"/>
      <c r="L9" s="178"/>
      <c r="M9" s="178">
        <f>AL11</f>
        <v>560</v>
      </c>
      <c r="N9" s="178"/>
      <c r="O9" s="178"/>
      <c r="P9" s="175">
        <f>$M$9</f>
        <v>560</v>
      </c>
      <c r="Q9" s="176"/>
      <c r="R9" s="177"/>
      <c r="S9" s="175">
        <f>$M$9</f>
        <v>560</v>
      </c>
      <c r="T9" s="176"/>
      <c r="U9" s="177"/>
      <c r="V9" s="175">
        <f>$M$9</f>
        <v>560</v>
      </c>
      <c r="W9" s="176"/>
      <c r="X9" s="177"/>
      <c r="Y9" s="175">
        <f>$M$9</f>
        <v>560</v>
      </c>
      <c r="Z9" s="176"/>
      <c r="AA9" s="177"/>
      <c r="AB9" s="175">
        <f>$M$9</f>
        <v>560</v>
      </c>
      <c r="AC9" s="176"/>
      <c r="AD9" s="177"/>
      <c r="AE9" s="7"/>
      <c r="AF9" s="133"/>
      <c r="AG9" s="134">
        <f>E5</f>
        <v>1</v>
      </c>
      <c r="AH9" s="138">
        <f>BF5</f>
        <v>0.5</v>
      </c>
      <c r="AI9" s="134">
        <f>$F$17*AH9</f>
        <v>7600</v>
      </c>
      <c r="AJ9" s="139">
        <f>IF($AI9&gt;$AP$12,$AR$12,IF(AI9&lt;=$AP$7,$AR$7,VLOOKUP($AI9-0.001,$AP$7:$AV$14,4,TRUE)))</f>
        <v>30</v>
      </c>
      <c r="AK9" s="135">
        <f>IF($AI9&gt;$AP$12,$AT$12,IF(AI9&lt;=$AP$7,$AT$7,VLOOKUP($AI9-0.001,$AP$7:$AV$14,7,TRUE)))</f>
        <v>700</v>
      </c>
      <c r="AL9" s="135">
        <f>(AI9*AJ9/100)-AK9</f>
        <v>1580</v>
      </c>
      <c r="AM9" s="135">
        <f>AL9*AG9</f>
        <v>1580</v>
      </c>
      <c r="AN9" s="135">
        <f>$AM$5*$AH9</f>
        <v>1350</v>
      </c>
      <c r="AO9" s="147"/>
      <c r="AP9" s="156">
        <v>5000</v>
      </c>
      <c r="AQ9" s="157"/>
      <c r="AR9" s="155">
        <v>20</v>
      </c>
      <c r="AS9" s="155">
        <v>30</v>
      </c>
      <c r="AT9" s="155">
        <v>200</v>
      </c>
      <c r="AU9" s="155"/>
      <c r="AV9" s="155">
        <v>700</v>
      </c>
      <c r="AW9" s="147"/>
      <c r="AX9" s="147"/>
      <c r="AY9" s="149"/>
      <c r="AZ9" s="149"/>
      <c r="BA9" s="149"/>
      <c r="BB9" s="147"/>
      <c r="BC9" s="147"/>
      <c r="BD9" s="147"/>
      <c r="BE9" s="147"/>
      <c r="BF9" s="147"/>
      <c r="BG9" s="147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</row>
    <row r="10" spans="1:75" ht="13.5" customHeight="1" thickBot="1" x14ac:dyDescent="0.2">
      <c r="A10" s="6"/>
      <c r="B10" s="6"/>
      <c r="C10" s="6"/>
      <c r="D10" s="6"/>
      <c r="E10" s="6"/>
      <c r="F10" s="13" t="s">
        <v>9</v>
      </c>
      <c r="G10" s="6"/>
      <c r="H10" s="24"/>
      <c r="I10" s="25" t="s">
        <v>25</v>
      </c>
      <c r="J10" s="26">
        <f>AM5</f>
        <v>2700</v>
      </c>
      <c r="K10" s="26"/>
      <c r="L10" s="26"/>
      <c r="M10" s="26"/>
      <c r="N10" s="27"/>
      <c r="O10" s="26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24"/>
      <c r="AF10" s="140"/>
      <c r="AG10" s="134"/>
      <c r="AH10" s="141"/>
      <c r="AI10" s="142"/>
      <c r="AJ10" s="131"/>
      <c r="AK10" s="131"/>
      <c r="AL10" s="131"/>
      <c r="AM10" s="131"/>
      <c r="AN10" s="131"/>
      <c r="AO10" s="147"/>
      <c r="AP10" s="156">
        <v>10000</v>
      </c>
      <c r="AQ10" s="157"/>
      <c r="AR10" s="155">
        <v>30</v>
      </c>
      <c r="AS10" s="155">
        <v>40</v>
      </c>
      <c r="AT10" s="155">
        <v>700</v>
      </c>
      <c r="AU10" s="155"/>
      <c r="AV10" s="155">
        <v>1700</v>
      </c>
      <c r="AW10" s="147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28"/>
      <c r="BI10" s="28"/>
      <c r="BJ10" s="28"/>
      <c r="BK10" s="28"/>
      <c r="BL10" s="28"/>
      <c r="BM10" s="28"/>
      <c r="BN10" s="28"/>
      <c r="BO10" s="28"/>
      <c r="BP10" s="28"/>
      <c r="BQ10" s="18"/>
      <c r="BR10" s="18"/>
      <c r="BS10" s="18"/>
      <c r="BT10" s="1"/>
      <c r="BU10" s="1"/>
      <c r="BV10" s="1"/>
      <c r="BW10" s="1"/>
    </row>
    <row r="11" spans="1:75" ht="21.75" customHeight="1" thickBot="1" x14ac:dyDescent="0.25">
      <c r="A11" s="6"/>
      <c r="B11" s="199" t="s">
        <v>38</v>
      </c>
      <c r="C11" s="200"/>
      <c r="D11" s="200"/>
      <c r="E11" s="200"/>
      <c r="F11" s="130">
        <v>20000</v>
      </c>
      <c r="G11" s="6"/>
      <c r="H11" s="29"/>
      <c r="I11" s="168" t="s">
        <v>31</v>
      </c>
      <c r="J11" s="178">
        <f>F14*K7</f>
        <v>10000</v>
      </c>
      <c r="K11" s="178"/>
      <c r="L11" s="178"/>
      <c r="M11" s="178">
        <f>F14*N7</f>
        <v>5000</v>
      </c>
      <c r="N11" s="178"/>
      <c r="O11" s="178"/>
      <c r="P11" s="175">
        <f>F14*Q7</f>
        <v>5000</v>
      </c>
      <c r="Q11" s="176"/>
      <c r="R11" s="177"/>
      <c r="S11" s="175">
        <f>F14*T7</f>
        <v>5000</v>
      </c>
      <c r="T11" s="176"/>
      <c r="U11" s="177"/>
      <c r="V11" s="175">
        <f>F14*W7</f>
        <v>5000</v>
      </c>
      <c r="W11" s="176"/>
      <c r="X11" s="177"/>
      <c r="Y11" s="175">
        <f>F14*Z7</f>
        <v>5000</v>
      </c>
      <c r="Z11" s="176"/>
      <c r="AA11" s="177"/>
      <c r="AB11" s="175">
        <f>F14*AC7</f>
        <v>5000</v>
      </c>
      <c r="AC11" s="176"/>
      <c r="AD11" s="177"/>
      <c r="AE11" s="29"/>
      <c r="AF11" s="133"/>
      <c r="AG11" s="134">
        <f>AJ5-AG9</f>
        <v>2</v>
      </c>
      <c r="AH11" s="143">
        <f>BF7</f>
        <v>0.25</v>
      </c>
      <c r="AI11" s="134">
        <f>$F$17*AH11</f>
        <v>3800</v>
      </c>
      <c r="AJ11" s="139">
        <f>IF($AI11&gt;$AP$12,$AR$12,IF(AI11&lt;=$AP$7,$AR$7,VLOOKUP($AI11-0.001,$AP$7:$AV$14,4,TRUE)))</f>
        <v>20</v>
      </c>
      <c r="AK11" s="135">
        <f>IF($AI11&gt;$AP$12,$AT$12,IF(AI11&lt;=$AP$7,$AT$7,VLOOKUP($AI11-0.001,$AP$7:$AV$14,7,TRUE)))</f>
        <v>200</v>
      </c>
      <c r="AL11" s="135">
        <f>(AI11*AJ11/100)-AK11</f>
        <v>560</v>
      </c>
      <c r="AM11" s="135">
        <f>AL11*AG11</f>
        <v>1120</v>
      </c>
      <c r="AN11" s="135">
        <f>$AM$5*$AH11</f>
        <v>675</v>
      </c>
      <c r="AO11" s="147"/>
      <c r="AP11" s="156">
        <v>20000</v>
      </c>
      <c r="AQ11" s="157"/>
      <c r="AR11" s="155">
        <v>40</v>
      </c>
      <c r="AS11" s="155">
        <v>45</v>
      </c>
      <c r="AT11" s="155">
        <v>1700</v>
      </c>
      <c r="AU11" s="155"/>
      <c r="AV11" s="155">
        <v>2700</v>
      </c>
      <c r="AW11" s="147"/>
      <c r="AX11" s="147"/>
      <c r="AY11" s="149"/>
      <c r="AZ11" s="149"/>
      <c r="BA11" s="149"/>
      <c r="BB11" s="147"/>
      <c r="BC11" s="147"/>
      <c r="BD11" s="159"/>
      <c r="BE11" s="159"/>
      <c r="BF11" s="159"/>
      <c r="BG11" s="159"/>
      <c r="BH11" s="28"/>
      <c r="BI11" s="28"/>
      <c r="BJ11" s="28"/>
      <c r="BK11" s="28"/>
      <c r="BL11" s="28"/>
      <c r="BM11" s="28"/>
      <c r="BN11" s="28"/>
      <c r="BO11" s="28"/>
      <c r="BP11" s="28"/>
      <c r="BQ11" s="6"/>
      <c r="BR11" s="6"/>
      <c r="BS11" s="6"/>
    </row>
    <row r="12" spans="1:75" ht="21.75" customHeight="1" x14ac:dyDescent="0.2">
      <c r="A12" s="6"/>
      <c r="B12" s="198" t="s">
        <v>37</v>
      </c>
      <c r="C12" s="198"/>
      <c r="D12" s="198"/>
      <c r="E12" s="198"/>
      <c r="F12" s="166">
        <v>0</v>
      </c>
      <c r="G12" s="6"/>
      <c r="H12" s="15"/>
      <c r="I12" s="19" t="s">
        <v>33</v>
      </c>
      <c r="J12" s="175">
        <f>AN9</f>
        <v>1350</v>
      </c>
      <c r="K12" s="176"/>
      <c r="L12" s="177"/>
      <c r="M12" s="175">
        <f>IF($BF$8=3,AN11*1.2,AN11)</f>
        <v>675</v>
      </c>
      <c r="N12" s="176"/>
      <c r="O12" s="177"/>
      <c r="P12" s="175">
        <f>M12</f>
        <v>675</v>
      </c>
      <c r="Q12" s="176"/>
      <c r="R12" s="177"/>
      <c r="S12" s="175">
        <f>M12</f>
        <v>675</v>
      </c>
      <c r="T12" s="176"/>
      <c r="U12" s="177"/>
      <c r="V12" s="175">
        <f>M12</f>
        <v>675</v>
      </c>
      <c r="W12" s="176"/>
      <c r="X12" s="177"/>
      <c r="Y12" s="175">
        <f>M12</f>
        <v>675</v>
      </c>
      <c r="Z12" s="176"/>
      <c r="AA12" s="177"/>
      <c r="AB12" s="175">
        <f>M12</f>
        <v>675</v>
      </c>
      <c r="AC12" s="176"/>
      <c r="AD12" s="177"/>
      <c r="AE12" s="15"/>
      <c r="AF12" s="140"/>
      <c r="AG12" s="134"/>
      <c r="AH12" s="131"/>
      <c r="AI12" s="142"/>
      <c r="AJ12" s="131"/>
      <c r="AK12" s="131"/>
      <c r="AL12" s="131"/>
      <c r="AM12" s="131"/>
      <c r="AN12" s="131"/>
      <c r="AO12" s="147"/>
      <c r="AP12" s="156">
        <v>30000</v>
      </c>
      <c r="AQ12" s="157"/>
      <c r="AR12" s="155">
        <v>45</v>
      </c>
      <c r="AS12" s="155">
        <v>50</v>
      </c>
      <c r="AT12" s="155">
        <v>2700</v>
      </c>
      <c r="AU12" s="155"/>
      <c r="AV12" s="155">
        <v>4200</v>
      </c>
      <c r="AW12" s="147"/>
      <c r="AX12" s="147"/>
      <c r="AY12" s="149"/>
      <c r="AZ12" s="149"/>
      <c r="BA12" s="149"/>
      <c r="BB12" s="147"/>
      <c r="BC12" s="147"/>
      <c r="BD12" s="159"/>
      <c r="BE12" s="159"/>
      <c r="BF12" s="159"/>
      <c r="BG12" s="159"/>
      <c r="BH12" s="28"/>
      <c r="BI12" s="28"/>
      <c r="BJ12" s="28"/>
      <c r="BK12" s="28"/>
      <c r="BL12" s="28"/>
      <c r="BM12" s="28"/>
      <c r="BN12" s="28"/>
      <c r="BO12" s="28"/>
      <c r="BP12" s="28"/>
      <c r="BQ12" s="6"/>
      <c r="BR12" s="6"/>
      <c r="BS12" s="6"/>
    </row>
    <row r="13" spans="1:75" ht="21.75" customHeight="1" thickBot="1" x14ac:dyDescent="0.25">
      <c r="A13" s="6"/>
      <c r="B13" s="169" t="s">
        <v>6</v>
      </c>
      <c r="C13" s="169"/>
      <c r="D13" s="169"/>
      <c r="E13" s="169"/>
      <c r="F13" s="167">
        <v>0</v>
      </c>
      <c r="G13" s="6"/>
      <c r="H13" s="30"/>
      <c r="I13" s="164"/>
      <c r="J13" s="164"/>
      <c r="K13" s="164"/>
      <c r="L13" s="164"/>
      <c r="M13" s="164"/>
      <c r="N13" s="164"/>
      <c r="O13" s="31"/>
      <c r="P13" s="31"/>
      <c r="Q13" s="31"/>
      <c r="R13" s="31"/>
      <c r="S13" s="31"/>
      <c r="T13" s="31"/>
      <c r="U13" s="31"/>
      <c r="V13" s="31"/>
      <c r="W13" s="31"/>
      <c r="X13" s="7"/>
      <c r="Y13" s="7"/>
      <c r="Z13" s="7"/>
      <c r="AA13" s="7"/>
      <c r="AB13" s="7"/>
      <c r="AC13" s="7"/>
      <c r="AD13" s="7"/>
      <c r="AE13" s="30"/>
      <c r="AF13" s="144"/>
      <c r="AG13" s="144"/>
      <c r="AH13" s="145"/>
      <c r="AI13" s="125"/>
      <c r="AJ13" s="144"/>
      <c r="AK13" s="125"/>
      <c r="AL13" s="171"/>
      <c r="AM13" s="171"/>
      <c r="AN13" s="125">
        <f>IF($N$14=2,AN11*0.2*$BF$6,SUM(M17:AD17)*0.2)</f>
        <v>270</v>
      </c>
      <c r="AO13" s="147"/>
      <c r="AP13" s="156">
        <v>60000</v>
      </c>
      <c r="AQ13" s="157"/>
      <c r="AR13" s="155">
        <v>50</v>
      </c>
      <c r="AS13" s="155">
        <v>55</v>
      </c>
      <c r="AT13" s="155">
        <v>4200</v>
      </c>
      <c r="AU13" s="147"/>
      <c r="AV13" s="155">
        <v>7200</v>
      </c>
      <c r="AW13" s="147"/>
      <c r="AX13" s="147"/>
      <c r="AY13" s="149"/>
      <c r="AZ13" s="149"/>
      <c r="BA13" s="149"/>
      <c r="BB13" s="147"/>
      <c r="BC13" s="147"/>
      <c r="BD13" s="159"/>
      <c r="BE13" s="159"/>
      <c r="BF13" s="159"/>
      <c r="BG13" s="159"/>
      <c r="BH13" s="28"/>
      <c r="BI13" s="28"/>
      <c r="BJ13" s="28"/>
      <c r="BK13" s="28"/>
      <c r="BL13" s="28"/>
      <c r="BM13" s="28"/>
      <c r="BN13" s="28"/>
      <c r="BO13" s="28"/>
      <c r="BP13" s="28"/>
      <c r="BQ13" s="6"/>
      <c r="BR13" s="6"/>
      <c r="BS13" s="6"/>
    </row>
    <row r="14" spans="1:75" ht="21.75" customHeight="1" thickBot="1" x14ac:dyDescent="0.55000000000000004">
      <c r="A14" s="6"/>
      <c r="B14" s="199" t="s">
        <v>2</v>
      </c>
      <c r="C14" s="200"/>
      <c r="D14" s="200"/>
      <c r="E14" s="200"/>
      <c r="F14" s="35">
        <f>F11+F12-F13</f>
        <v>20000</v>
      </c>
      <c r="G14" s="6"/>
      <c r="H14" s="15"/>
      <c r="I14" s="186" t="s">
        <v>66</v>
      </c>
      <c r="J14" s="186">
        <v>2</v>
      </c>
      <c r="K14" s="186"/>
      <c r="L14" s="186"/>
      <c r="M14" s="163"/>
      <c r="N14" s="165">
        <v>2</v>
      </c>
      <c r="O14" s="208" t="s">
        <v>67</v>
      </c>
      <c r="P14" s="208"/>
      <c r="Q14" s="36">
        <f>100-AE15</f>
        <v>50</v>
      </c>
      <c r="R14" s="209" t="s">
        <v>68</v>
      </c>
      <c r="S14" s="209"/>
      <c r="T14" s="7"/>
      <c r="U14" s="202" t="s">
        <v>69</v>
      </c>
      <c r="V14" s="202"/>
      <c r="W14" s="29">
        <f>(100-$J$15)/$BF$6</f>
        <v>25</v>
      </c>
      <c r="X14" s="201" t="s">
        <v>68</v>
      </c>
      <c r="Y14" s="201"/>
      <c r="Z14" s="37" t="b">
        <f>AND(N14=1,Q14&lt;&gt;0)</f>
        <v>0</v>
      </c>
      <c r="AA14" s="7"/>
      <c r="AB14" s="7"/>
      <c r="AC14" s="7"/>
      <c r="AD14" s="7"/>
      <c r="AE14" s="7"/>
      <c r="AF14" s="146"/>
      <c r="AG14" s="125"/>
      <c r="AH14" s="147"/>
      <c r="AI14" s="148"/>
      <c r="AJ14" s="147"/>
      <c r="AK14" s="148"/>
      <c r="AL14" s="148"/>
      <c r="AM14" s="148"/>
      <c r="AN14" s="148"/>
      <c r="AO14" s="147"/>
      <c r="AP14" s="156">
        <v>60000</v>
      </c>
      <c r="AQ14" s="157"/>
      <c r="AR14" s="155">
        <v>55</v>
      </c>
      <c r="AS14" s="155">
        <v>0</v>
      </c>
      <c r="AT14" s="155">
        <v>7200</v>
      </c>
      <c r="AU14" s="147"/>
      <c r="AV14" s="155">
        <v>0</v>
      </c>
      <c r="AW14" s="147"/>
      <c r="AX14" s="147"/>
      <c r="AY14" s="149"/>
      <c r="AZ14" s="149"/>
      <c r="BA14" s="149"/>
      <c r="BB14" s="147"/>
      <c r="BC14" s="147"/>
      <c r="BD14" s="159"/>
      <c r="BE14" s="159"/>
      <c r="BF14" s="159"/>
      <c r="BG14" s="159"/>
      <c r="BH14" s="28"/>
      <c r="BI14" s="28"/>
      <c r="BJ14" s="28"/>
      <c r="BK14" s="28"/>
      <c r="BL14" s="28"/>
      <c r="BM14" s="28"/>
      <c r="BN14" s="28"/>
      <c r="BO14" s="28"/>
      <c r="BP14" s="28"/>
      <c r="BQ14" s="6"/>
      <c r="BR14" s="6"/>
      <c r="BS14" s="6"/>
    </row>
    <row r="15" spans="1:75" ht="20.25" customHeight="1" x14ac:dyDescent="0.2">
      <c r="A15" s="6"/>
      <c r="B15" s="198" t="s">
        <v>3</v>
      </c>
      <c r="C15" s="198"/>
      <c r="D15" s="198"/>
      <c r="E15" s="198"/>
      <c r="F15" s="40">
        <f>AT3</f>
        <v>3000</v>
      </c>
      <c r="G15" s="8"/>
      <c r="H15" s="8"/>
      <c r="I15" s="41" t="s">
        <v>27</v>
      </c>
      <c r="J15" s="180">
        <v>50</v>
      </c>
      <c r="K15" s="181"/>
      <c r="L15" s="182"/>
      <c r="M15" s="180">
        <v>0</v>
      </c>
      <c r="N15" s="181"/>
      <c r="O15" s="182"/>
      <c r="P15" s="180">
        <v>0</v>
      </c>
      <c r="Q15" s="181"/>
      <c r="R15" s="182"/>
      <c r="S15" s="180">
        <v>0</v>
      </c>
      <c r="T15" s="181"/>
      <c r="U15" s="182"/>
      <c r="V15" s="180">
        <v>0</v>
      </c>
      <c r="W15" s="181"/>
      <c r="X15" s="182"/>
      <c r="Y15" s="180">
        <v>0</v>
      </c>
      <c r="Z15" s="181"/>
      <c r="AA15" s="182"/>
      <c r="AB15" s="180">
        <v>0</v>
      </c>
      <c r="AC15" s="181"/>
      <c r="AD15" s="182"/>
      <c r="AE15" s="42">
        <f>SUM(J15:AD15)</f>
        <v>50</v>
      </c>
      <c r="AF15" s="32"/>
      <c r="AG15" s="34"/>
      <c r="AH15" s="33"/>
      <c r="AI15" s="34"/>
      <c r="AJ15" s="32"/>
      <c r="AK15" s="34"/>
      <c r="AL15" s="34"/>
      <c r="AM15" s="34"/>
      <c r="AN15" s="34"/>
      <c r="AO15" s="147"/>
      <c r="AP15" s="147"/>
      <c r="AQ15" s="147"/>
      <c r="AR15" s="147"/>
      <c r="AS15" s="147"/>
      <c r="AT15" s="147"/>
      <c r="AU15" s="147"/>
      <c r="AV15" s="147"/>
      <c r="AW15" s="147"/>
      <c r="AX15" s="160"/>
      <c r="AY15" s="160"/>
      <c r="AZ15" s="160"/>
      <c r="BA15" s="160"/>
      <c r="BB15" s="160"/>
      <c r="BC15" s="160"/>
      <c r="BD15" s="159"/>
      <c r="BE15" s="159"/>
      <c r="BF15" s="159"/>
      <c r="BG15" s="159"/>
      <c r="BH15" s="28"/>
      <c r="BI15" s="28"/>
      <c r="BJ15" s="28"/>
      <c r="BK15" s="28"/>
      <c r="BL15" s="28"/>
      <c r="BM15" s="28"/>
      <c r="BN15" s="28"/>
      <c r="BO15" s="28"/>
      <c r="BP15" s="28"/>
      <c r="BQ15" s="6"/>
      <c r="BR15" s="6"/>
      <c r="BS15" s="6"/>
    </row>
    <row r="16" spans="1:75" ht="20.25" customHeight="1" x14ac:dyDescent="0.2">
      <c r="A16" s="6"/>
      <c r="B16" s="169" t="s">
        <v>72</v>
      </c>
      <c r="C16" s="169"/>
      <c r="D16" s="169"/>
      <c r="E16" s="169"/>
      <c r="F16" s="43">
        <f>E4*AT2</f>
        <v>1800</v>
      </c>
      <c r="G16" s="32"/>
      <c r="H16" s="32"/>
      <c r="I16" s="44" t="s">
        <v>30</v>
      </c>
      <c r="J16" s="175">
        <f>F14*J15/100</f>
        <v>10000</v>
      </c>
      <c r="K16" s="176"/>
      <c r="L16" s="177"/>
      <c r="M16" s="178">
        <f>$F$14*M$15/100</f>
        <v>0</v>
      </c>
      <c r="N16" s="178"/>
      <c r="O16" s="178"/>
      <c r="P16" s="178">
        <f>$F$14*P$15/100</f>
        <v>0</v>
      </c>
      <c r="Q16" s="178"/>
      <c r="R16" s="178"/>
      <c r="S16" s="178">
        <f>$F$14*S$15/100</f>
        <v>0</v>
      </c>
      <c r="T16" s="178"/>
      <c r="U16" s="178"/>
      <c r="V16" s="178">
        <f>$F$14*V$15/100</f>
        <v>0</v>
      </c>
      <c r="W16" s="178"/>
      <c r="X16" s="178"/>
      <c r="Y16" s="178">
        <f>$F$14*Y$15/100</f>
        <v>0</v>
      </c>
      <c r="Z16" s="178"/>
      <c r="AA16" s="178"/>
      <c r="AB16" s="178">
        <f>$F$14*AB$15/100</f>
        <v>0</v>
      </c>
      <c r="AC16" s="178"/>
      <c r="AD16" s="178"/>
      <c r="AE16" s="32"/>
      <c r="AF16" s="45"/>
      <c r="AG16" s="15"/>
      <c r="AH16" s="38"/>
      <c r="AI16" s="38"/>
      <c r="AJ16" s="38"/>
      <c r="AK16" s="39"/>
      <c r="AL16" s="39"/>
      <c r="AM16" s="39"/>
      <c r="AN16" s="46"/>
      <c r="AO16" s="147"/>
      <c r="AP16" s="187"/>
      <c r="AQ16" s="187"/>
      <c r="AR16" s="187"/>
      <c r="AS16" s="187"/>
      <c r="AT16" s="125">
        <v>16000</v>
      </c>
      <c r="AU16" s="147"/>
      <c r="AV16" s="147"/>
      <c r="AW16" s="147"/>
      <c r="AX16" s="147"/>
      <c r="AY16" s="149"/>
      <c r="AZ16" s="149"/>
      <c r="BA16" s="149"/>
      <c r="BB16" s="147"/>
      <c r="BC16" s="147"/>
      <c r="BD16" s="159"/>
      <c r="BE16" s="159"/>
      <c r="BF16" s="159"/>
      <c r="BG16" s="159"/>
      <c r="BH16" s="28"/>
      <c r="BI16" s="28"/>
      <c r="BJ16" s="28"/>
      <c r="BK16" s="28"/>
      <c r="BL16" s="28"/>
      <c r="BM16" s="28"/>
      <c r="BN16" s="28"/>
      <c r="BO16" s="28"/>
      <c r="BP16" s="28"/>
      <c r="BQ16" s="6"/>
      <c r="BR16" s="6"/>
      <c r="BS16" s="6"/>
    </row>
    <row r="17" spans="1:71" ht="20.25" customHeight="1" thickBot="1" x14ac:dyDescent="0.25">
      <c r="A17" s="6"/>
      <c r="B17" s="170" t="s">
        <v>4</v>
      </c>
      <c r="C17" s="170"/>
      <c r="D17" s="170"/>
      <c r="E17" s="170"/>
      <c r="F17" s="47">
        <f>IF(F14-(F15+F16)&lt;0,0,F14-(F15+F16))</f>
        <v>15200</v>
      </c>
      <c r="G17" s="48"/>
      <c r="H17" s="6"/>
      <c r="I17" s="19" t="s">
        <v>34</v>
      </c>
      <c r="J17" s="175">
        <f>AM5*J15/100</f>
        <v>1350</v>
      </c>
      <c r="K17" s="176"/>
      <c r="L17" s="177"/>
      <c r="M17" s="178">
        <f>$J$10*M$15/100</f>
        <v>0</v>
      </c>
      <c r="N17" s="178"/>
      <c r="O17" s="178"/>
      <c r="P17" s="178">
        <f>$J$10*P$15/100</f>
        <v>0</v>
      </c>
      <c r="Q17" s="178"/>
      <c r="R17" s="178"/>
      <c r="S17" s="178">
        <f>$J$10*S$15/100</f>
        <v>0</v>
      </c>
      <c r="T17" s="178"/>
      <c r="U17" s="178"/>
      <c r="V17" s="178">
        <f>$J$10*V$15/100</f>
        <v>0</v>
      </c>
      <c r="W17" s="178"/>
      <c r="X17" s="178"/>
      <c r="Y17" s="178">
        <f>$J$10*Y$15/100</f>
        <v>0</v>
      </c>
      <c r="Z17" s="178"/>
      <c r="AA17" s="178"/>
      <c r="AB17" s="178">
        <f>$J$10*AB$15/100</f>
        <v>0</v>
      </c>
      <c r="AC17" s="178"/>
      <c r="AD17" s="178"/>
      <c r="AE17" s="49"/>
      <c r="AF17" s="7"/>
      <c r="AG17" s="7"/>
      <c r="AH17" s="7"/>
      <c r="AI17" s="6"/>
      <c r="AJ17" s="6"/>
      <c r="AK17" s="6"/>
      <c r="AL17" s="6"/>
      <c r="AM17" s="6"/>
      <c r="AN17" s="6"/>
      <c r="AO17" s="147"/>
      <c r="AP17" s="213"/>
      <c r="AQ17" s="213"/>
      <c r="AR17" s="213"/>
      <c r="AS17" s="213"/>
      <c r="AT17" s="125">
        <f>MAX(AT16,J11)</f>
        <v>16000</v>
      </c>
      <c r="AU17" s="147"/>
      <c r="AV17" s="147"/>
      <c r="AW17" s="147"/>
      <c r="AX17" s="147"/>
      <c r="AY17" s="149"/>
      <c r="AZ17" s="161"/>
      <c r="BA17" s="161"/>
      <c r="BB17" s="161"/>
      <c r="BC17" s="161"/>
      <c r="BD17" s="159"/>
      <c r="BE17" s="159"/>
      <c r="BF17" s="159"/>
      <c r="BG17" s="159"/>
      <c r="BH17" s="28"/>
      <c r="BI17" s="28"/>
      <c r="BJ17" s="28"/>
      <c r="BK17" s="28"/>
      <c r="BL17" s="28"/>
      <c r="BM17" s="28"/>
      <c r="BN17" s="28"/>
      <c r="BO17" s="28"/>
      <c r="BP17" s="28"/>
      <c r="BQ17" s="6"/>
      <c r="BR17" s="6"/>
      <c r="BS17" s="6"/>
    </row>
    <row r="18" spans="1:71" ht="21.75" customHeight="1" thickBot="1" x14ac:dyDescent="0.25">
      <c r="A18" s="6"/>
      <c r="B18" s="188" t="s">
        <v>8</v>
      </c>
      <c r="C18" s="189"/>
      <c r="D18" s="189"/>
      <c r="E18" s="189"/>
      <c r="F18" s="51">
        <f>AM5</f>
        <v>2700</v>
      </c>
      <c r="G18" s="32"/>
      <c r="H18" s="32"/>
      <c r="I18" s="19" t="s">
        <v>35</v>
      </c>
      <c r="J18" s="175">
        <f>IF($J$16&gt;$AT$17,$AT$19,$J$17)</f>
        <v>1350</v>
      </c>
      <c r="K18" s="176"/>
      <c r="L18" s="177"/>
      <c r="M18" s="214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32"/>
      <c r="AF18" s="7"/>
      <c r="AG18" s="52"/>
      <c r="AH18" s="7"/>
      <c r="AI18" s="6"/>
      <c r="AJ18" s="6"/>
      <c r="AK18" s="6"/>
      <c r="AL18" s="6"/>
      <c r="AM18" s="6"/>
      <c r="AN18" s="6"/>
      <c r="AO18" s="147"/>
      <c r="AP18" s="213"/>
      <c r="AQ18" s="213"/>
      <c r="AR18" s="213"/>
      <c r="AS18" s="213"/>
      <c r="AT18" s="125">
        <f>IF(J16&gt;AT17,1,0)</f>
        <v>0</v>
      </c>
      <c r="AU18" s="147"/>
      <c r="AV18" s="147"/>
      <c r="AW18" s="147"/>
      <c r="AX18" s="147"/>
      <c r="AY18" s="149"/>
      <c r="AZ18" s="161"/>
      <c r="BA18" s="161"/>
      <c r="BB18" s="161"/>
      <c r="BC18" s="161"/>
      <c r="BD18" s="159"/>
      <c r="BE18" s="159"/>
      <c r="BF18" s="159"/>
      <c r="BG18" s="159"/>
      <c r="BH18" s="28"/>
      <c r="BI18" s="28"/>
      <c r="BJ18" s="28"/>
      <c r="BK18" s="28"/>
      <c r="BL18" s="28"/>
      <c r="BM18" s="28"/>
      <c r="BN18" s="28"/>
      <c r="BO18" s="28"/>
      <c r="BP18" s="28"/>
      <c r="BQ18" s="6"/>
      <c r="BR18" s="6"/>
      <c r="BS18" s="6"/>
    </row>
    <row r="19" spans="1:71" ht="20.25" customHeight="1" thickBot="1" x14ac:dyDescent="0.25">
      <c r="A19" s="6"/>
      <c r="B19" s="198" t="s">
        <v>39</v>
      </c>
      <c r="C19" s="198"/>
      <c r="D19" s="198"/>
      <c r="E19" s="198"/>
      <c r="F19" s="40">
        <f>IF(E5=0,0,IF(N14=2,J12,J18))</f>
        <v>1350</v>
      </c>
      <c r="G19" s="38"/>
      <c r="H19" s="38"/>
      <c r="I19" s="19" t="s">
        <v>70</v>
      </c>
      <c r="J19" s="175">
        <f>J17-J18</f>
        <v>0</v>
      </c>
      <c r="K19" s="176"/>
      <c r="L19" s="177"/>
      <c r="M19" s="175">
        <f>IF($BF$8=3,M17*1.2,M17)</f>
        <v>0</v>
      </c>
      <c r="N19" s="176"/>
      <c r="O19" s="177"/>
      <c r="P19" s="175">
        <f>IF($BF$8=3,P17*1.2,P17)</f>
        <v>0</v>
      </c>
      <c r="Q19" s="176"/>
      <c r="R19" s="177"/>
      <c r="S19" s="175">
        <f>IF($BF$8=3,S17*1.2,S17)</f>
        <v>0</v>
      </c>
      <c r="T19" s="176"/>
      <c r="U19" s="177"/>
      <c r="V19" s="175">
        <f>IF($BF$8=3,V17*1.2,V17)</f>
        <v>0</v>
      </c>
      <c r="W19" s="176"/>
      <c r="X19" s="177"/>
      <c r="Y19" s="175">
        <f>IF($BF$8=3,Y17*1.2,Y17)</f>
        <v>0</v>
      </c>
      <c r="Z19" s="176"/>
      <c r="AA19" s="177"/>
      <c r="AB19" s="175">
        <f>IF($BF$8=3,AB17*1.2,AB17)</f>
        <v>0</v>
      </c>
      <c r="AC19" s="176"/>
      <c r="AD19" s="177"/>
      <c r="AE19" s="7"/>
      <c r="AF19" s="7"/>
      <c r="AG19" s="7"/>
      <c r="AH19" s="7"/>
      <c r="AI19" s="6"/>
      <c r="AJ19" s="6"/>
      <c r="AK19" s="6"/>
      <c r="AL19" s="6"/>
      <c r="AM19" s="6"/>
      <c r="AN19" s="6"/>
      <c r="AO19" s="147"/>
      <c r="AP19" s="207"/>
      <c r="AQ19" s="207"/>
      <c r="AR19" s="207"/>
      <c r="AS19" s="207"/>
      <c r="AT19" s="162">
        <f>AT17/F14*AM5</f>
        <v>2160</v>
      </c>
      <c r="AU19" s="147"/>
      <c r="AV19" s="147"/>
      <c r="AW19" s="147"/>
      <c r="AX19" s="147"/>
      <c r="AY19" s="149"/>
      <c r="AZ19" s="161"/>
      <c r="BA19" s="161"/>
      <c r="BB19" s="161"/>
      <c r="BC19" s="161"/>
      <c r="BD19" s="159"/>
      <c r="BE19" s="159"/>
      <c r="BF19" s="159"/>
      <c r="BG19" s="159"/>
      <c r="BH19" s="28"/>
      <c r="BI19" s="28"/>
      <c r="BJ19" s="28"/>
      <c r="BK19" s="28"/>
      <c r="BL19" s="28"/>
      <c r="BM19" s="28"/>
      <c r="BN19" s="28"/>
      <c r="BO19" s="28"/>
      <c r="BP19" s="28"/>
      <c r="BQ19" s="6"/>
      <c r="BR19" s="6"/>
      <c r="BS19" s="6"/>
    </row>
    <row r="20" spans="1:71" ht="21.75" customHeight="1" thickBot="1" x14ac:dyDescent="0.25">
      <c r="A20" s="6"/>
      <c r="B20" s="188" t="s">
        <v>52</v>
      </c>
      <c r="C20" s="189"/>
      <c r="D20" s="189"/>
      <c r="E20" s="189"/>
      <c r="F20" s="51">
        <f>IF(BF8=3,F18-F19+AN13,F18-F19)</f>
        <v>1350</v>
      </c>
      <c r="G20" s="6"/>
      <c r="H20" s="6"/>
      <c r="I20" s="7"/>
      <c r="J20" s="173" t="s">
        <v>11</v>
      </c>
      <c r="K20" s="173"/>
      <c r="L20" s="173"/>
      <c r="M20" s="173" t="s">
        <v>14</v>
      </c>
      <c r="N20" s="173"/>
      <c r="O20" s="173"/>
      <c r="P20" s="173" t="s">
        <v>15</v>
      </c>
      <c r="Q20" s="173"/>
      <c r="R20" s="173"/>
      <c r="S20" s="173" t="s">
        <v>16</v>
      </c>
      <c r="T20" s="173"/>
      <c r="U20" s="173"/>
      <c r="V20" s="173" t="s">
        <v>17</v>
      </c>
      <c r="W20" s="173"/>
      <c r="X20" s="173"/>
      <c r="Y20" s="173" t="s">
        <v>18</v>
      </c>
      <c r="Z20" s="173"/>
      <c r="AA20" s="173"/>
      <c r="AB20" s="173" t="s">
        <v>19</v>
      </c>
      <c r="AC20" s="173"/>
      <c r="AD20" s="173"/>
      <c r="AE20" s="50"/>
      <c r="AF20" s="7"/>
      <c r="AG20" s="7"/>
      <c r="AH20" s="7"/>
      <c r="AI20" s="6"/>
      <c r="AJ20" s="6"/>
      <c r="AK20" s="6"/>
      <c r="AL20" s="6"/>
      <c r="AM20" s="6"/>
      <c r="AN20" s="6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9"/>
      <c r="AZ20" s="161"/>
      <c r="BA20" s="161"/>
      <c r="BB20" s="161"/>
      <c r="BC20" s="161"/>
      <c r="BD20" s="159"/>
      <c r="BE20" s="159"/>
      <c r="BF20" s="159"/>
      <c r="BG20" s="159"/>
      <c r="BH20" s="28"/>
      <c r="BI20" s="28"/>
      <c r="BJ20" s="28"/>
      <c r="BK20" s="28"/>
      <c r="BL20" s="28"/>
      <c r="BM20" s="28"/>
      <c r="BN20" s="28"/>
      <c r="BO20" s="28"/>
      <c r="BP20" s="28"/>
      <c r="BQ20" s="6"/>
      <c r="BR20" s="6"/>
      <c r="BS20" s="6"/>
    </row>
    <row r="21" spans="1:71" ht="15" customHeight="1" x14ac:dyDescent="0.2">
      <c r="A21" s="6"/>
      <c r="B21" s="6"/>
      <c r="C21" s="6"/>
      <c r="D21" s="6"/>
      <c r="E21" s="6"/>
      <c r="F21" s="6"/>
      <c r="G21" s="53"/>
      <c r="H21" s="6"/>
      <c r="I21" s="7"/>
      <c r="J21" s="173" t="s">
        <v>0</v>
      </c>
      <c r="K21" s="173"/>
      <c r="L21" s="173"/>
      <c r="M21" s="173" t="s">
        <v>58</v>
      </c>
      <c r="N21" s="173"/>
      <c r="O21" s="173"/>
      <c r="P21" s="173" t="s">
        <v>59</v>
      </c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50"/>
      <c r="AF21" s="7"/>
      <c r="AG21" s="7"/>
      <c r="AH21" s="7"/>
      <c r="AI21" s="6"/>
      <c r="AJ21" s="6"/>
      <c r="AK21" s="6"/>
      <c r="AL21" s="6"/>
      <c r="AM21" s="6"/>
      <c r="AN21" s="6"/>
      <c r="AO21" s="147"/>
      <c r="AP21" s="211"/>
      <c r="AQ21" s="212"/>
      <c r="AR21" s="212"/>
      <c r="AS21" s="212"/>
      <c r="AT21" s="85" t="s">
        <v>28</v>
      </c>
      <c r="AU21" s="147"/>
      <c r="AV21" s="147"/>
      <c r="AW21" s="147"/>
      <c r="AX21" s="147"/>
      <c r="AY21" s="149"/>
      <c r="AZ21" s="161"/>
      <c r="BA21" s="161"/>
      <c r="BB21" s="161"/>
      <c r="BC21" s="161"/>
      <c r="BD21" s="159"/>
      <c r="BE21" s="159"/>
      <c r="BF21" s="159"/>
      <c r="BG21" s="159"/>
      <c r="BH21" s="28"/>
      <c r="BI21" s="28"/>
      <c r="BJ21" s="28"/>
      <c r="BK21" s="28"/>
      <c r="BL21" s="28"/>
      <c r="BM21" s="28"/>
      <c r="BN21" s="28"/>
      <c r="BO21" s="28"/>
      <c r="BP21" s="28"/>
      <c r="BQ21" s="6"/>
      <c r="BR21" s="6"/>
      <c r="BS21" s="6"/>
    </row>
    <row r="22" spans="1:71" ht="15" customHeight="1" x14ac:dyDescent="0.2">
      <c r="A22" s="6"/>
      <c r="B22" s="14"/>
      <c r="C22" s="14"/>
      <c r="D22" s="14"/>
      <c r="E22" s="14"/>
      <c r="F22" s="14"/>
      <c r="G22" s="14"/>
      <c r="H22" s="14"/>
      <c r="I22" s="7"/>
      <c r="J22" s="173" t="s">
        <v>0</v>
      </c>
      <c r="K22" s="173"/>
      <c r="L22" s="173"/>
      <c r="M22" s="173" t="s">
        <v>60</v>
      </c>
      <c r="N22" s="173"/>
      <c r="O22" s="173"/>
      <c r="P22" s="173" t="s">
        <v>61</v>
      </c>
      <c r="Q22" s="173"/>
      <c r="R22" s="173"/>
      <c r="S22" s="173" t="s">
        <v>62</v>
      </c>
      <c r="T22" s="173"/>
      <c r="U22" s="173"/>
      <c r="V22" s="173" t="s">
        <v>63</v>
      </c>
      <c r="W22" s="173"/>
      <c r="X22" s="173"/>
      <c r="Y22" s="173" t="s">
        <v>64</v>
      </c>
      <c r="Z22" s="173"/>
      <c r="AA22" s="173"/>
      <c r="AB22" s="173" t="s">
        <v>65</v>
      </c>
      <c r="AC22" s="173"/>
      <c r="AD22" s="173"/>
      <c r="AE22" s="54"/>
      <c r="AF22" s="55"/>
      <c r="AG22" s="55"/>
      <c r="AH22" s="7"/>
      <c r="AI22" s="6"/>
      <c r="AJ22" s="6"/>
      <c r="AK22" s="6"/>
      <c r="AL22" s="6"/>
      <c r="AM22" s="6"/>
      <c r="AN22" s="6"/>
      <c r="AO22" s="147"/>
      <c r="AP22" s="212"/>
      <c r="AQ22" s="212"/>
      <c r="AR22" s="212"/>
      <c r="AS22" s="212"/>
      <c r="AT22" s="85" t="s">
        <v>29</v>
      </c>
      <c r="AU22" s="147"/>
      <c r="AV22" s="147"/>
      <c r="AW22" s="147"/>
      <c r="AX22" s="147"/>
      <c r="AY22" s="149"/>
      <c r="AZ22" s="161"/>
      <c r="BA22" s="161"/>
      <c r="BB22" s="161"/>
      <c r="BC22" s="161"/>
      <c r="BD22" s="159"/>
      <c r="BE22" s="159"/>
      <c r="BF22" s="159"/>
      <c r="BG22" s="159"/>
      <c r="BH22" s="28"/>
      <c r="BI22" s="28"/>
      <c r="BJ22" s="28"/>
      <c r="BK22" s="28"/>
      <c r="BL22" s="28"/>
      <c r="BM22" s="28"/>
      <c r="BN22" s="28"/>
      <c r="BO22" s="28"/>
      <c r="BP22" s="28"/>
      <c r="BQ22" s="6"/>
      <c r="BR22" s="6"/>
      <c r="BS22" s="6"/>
    </row>
    <row r="23" spans="1:71" ht="15" customHeight="1" x14ac:dyDescent="0.2">
      <c r="A23" s="6"/>
      <c r="B23" s="14"/>
      <c r="C23" s="14"/>
      <c r="D23" s="14"/>
      <c r="E23" s="14"/>
      <c r="F23" s="14"/>
      <c r="G23" s="14"/>
      <c r="H23" s="14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54"/>
      <c r="AF23" s="55"/>
      <c r="AG23" s="55"/>
      <c r="AH23" s="7"/>
      <c r="AI23" s="6"/>
      <c r="AJ23" s="6"/>
      <c r="AK23" s="6"/>
      <c r="AL23" s="6"/>
      <c r="AM23" s="6"/>
      <c r="AN23" s="6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9"/>
      <c r="AZ23" s="161"/>
      <c r="BA23" s="161"/>
      <c r="BB23" s="161"/>
      <c r="BC23" s="161"/>
      <c r="BD23" s="159"/>
      <c r="BE23" s="159"/>
      <c r="BF23" s="159"/>
      <c r="BG23" s="159"/>
      <c r="BH23" s="28"/>
      <c r="BI23" s="28"/>
      <c r="BJ23" s="28"/>
      <c r="BK23" s="28"/>
      <c r="BL23" s="28"/>
      <c r="BM23" s="28"/>
      <c r="BN23" s="28"/>
      <c r="BO23" s="28"/>
      <c r="BP23" s="28"/>
      <c r="BQ23" s="6"/>
      <c r="BR23" s="6"/>
      <c r="BS23" s="6"/>
    </row>
    <row r="24" spans="1:71" ht="15" customHeight="1" x14ac:dyDescent="0.2">
      <c r="A24" s="6"/>
      <c r="B24" s="14"/>
      <c r="C24" s="14"/>
      <c r="D24" s="14"/>
      <c r="E24" s="14"/>
      <c r="F24" s="14"/>
      <c r="G24" s="14"/>
      <c r="H24" s="14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54"/>
      <c r="AF24" s="55"/>
      <c r="AG24" s="55"/>
      <c r="AH24" s="7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8"/>
      <c r="AZ24" s="50"/>
      <c r="BA24" s="50"/>
      <c r="BB24" s="50"/>
      <c r="BC24" s="50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6"/>
      <c r="BR24" s="6"/>
      <c r="BS24" s="6"/>
    </row>
    <row r="25" spans="1:71" ht="13.5" customHeight="1" x14ac:dyDescent="0.2">
      <c r="A25" s="6"/>
      <c r="B25" s="14"/>
      <c r="C25" s="14"/>
      <c r="D25" s="14"/>
      <c r="E25" s="14"/>
      <c r="F25" s="14"/>
      <c r="G25" s="14"/>
      <c r="H25" s="14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54"/>
      <c r="AF25" s="55"/>
      <c r="AG25" s="55"/>
      <c r="AH25" s="7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8"/>
      <c r="AZ25" s="50"/>
      <c r="BA25" s="50"/>
      <c r="BB25" s="50"/>
      <c r="BC25" s="50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6"/>
      <c r="BR25" s="6"/>
      <c r="BS25" s="6"/>
    </row>
    <row r="26" spans="1:71" ht="13.5" customHeight="1" x14ac:dyDescent="0.2">
      <c r="A26" s="6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6"/>
      <c r="AF26" s="14"/>
      <c r="AG26" s="14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8"/>
      <c r="AZ26" s="50"/>
      <c r="BA26" s="50"/>
      <c r="BB26" s="50"/>
      <c r="BC26" s="50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6"/>
      <c r="BR26" s="6"/>
      <c r="BS26" s="6"/>
    </row>
    <row r="27" spans="1:71" ht="13.5" customHeight="1" x14ac:dyDescent="0.2">
      <c r="A27" s="6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8"/>
      <c r="AZ27" s="50"/>
      <c r="BA27" s="50"/>
      <c r="BB27" s="50"/>
      <c r="BC27" s="50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6"/>
      <c r="BR27" s="6"/>
      <c r="BS27" s="6"/>
    </row>
    <row r="28" spans="1:71" ht="16.2" x14ac:dyDescent="0.2">
      <c r="A28" s="6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14"/>
      <c r="AG28" s="14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8"/>
      <c r="AZ28" s="8"/>
      <c r="BA28" s="8"/>
      <c r="BB28" s="6"/>
      <c r="BC28" s="6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6"/>
      <c r="BR28" s="6"/>
      <c r="BS28" s="6"/>
    </row>
    <row r="29" spans="1:71" ht="13.5" customHeight="1" x14ac:dyDescent="0.2">
      <c r="A29" s="6"/>
      <c r="B29" s="14"/>
      <c r="C29" s="14"/>
      <c r="D29" s="14"/>
      <c r="E29" s="14"/>
      <c r="F29" s="14"/>
      <c r="G29" s="14"/>
      <c r="H29" s="14"/>
      <c r="I29" s="14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14"/>
      <c r="AF29" s="14"/>
      <c r="AG29" s="14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8"/>
      <c r="AZ29" s="8"/>
      <c r="BA29" s="8"/>
      <c r="BB29" s="6"/>
      <c r="BC29" s="6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6"/>
      <c r="BR29" s="6"/>
      <c r="BS29" s="6"/>
    </row>
    <row r="30" spans="1:71" ht="13.5" customHeight="1" x14ac:dyDescent="0.2">
      <c r="A30" s="6"/>
      <c r="B30" s="14"/>
      <c r="C30" s="14"/>
      <c r="D30" s="14"/>
      <c r="E30" s="14"/>
      <c r="F30" s="14"/>
      <c r="G30" s="14"/>
      <c r="H30" s="14"/>
      <c r="I30" s="14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14"/>
      <c r="AF30" s="14"/>
      <c r="AG30" s="14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8"/>
      <c r="AZ30" s="8"/>
      <c r="BA30" s="8"/>
      <c r="BB30" s="6"/>
      <c r="BC30" s="6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6"/>
      <c r="BR30" s="6"/>
      <c r="BS30" s="6"/>
    </row>
    <row r="31" spans="1:71" ht="13.5" customHeight="1" x14ac:dyDescent="0.2">
      <c r="A31" s="6"/>
      <c r="B31" s="14"/>
      <c r="C31" s="14"/>
      <c r="D31" s="14"/>
      <c r="E31" s="14"/>
      <c r="F31" s="14"/>
      <c r="G31" s="14"/>
      <c r="H31" s="14"/>
      <c r="I31" s="14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14"/>
      <c r="AF31" s="14"/>
      <c r="AG31" s="14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8"/>
      <c r="AZ31" s="8"/>
      <c r="BA31" s="8"/>
      <c r="BB31" s="6"/>
      <c r="BC31" s="6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6"/>
      <c r="BR31" s="6"/>
      <c r="BS31" s="6"/>
    </row>
    <row r="32" spans="1:71" ht="13.5" customHeight="1" x14ac:dyDescent="0.2">
      <c r="A32" s="6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8"/>
      <c r="AZ32" s="8"/>
      <c r="BA32" s="8"/>
      <c r="BB32" s="6"/>
      <c r="BC32" s="6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6"/>
      <c r="BR32" s="6"/>
      <c r="BS32" s="6"/>
    </row>
    <row r="33" spans="1:71" ht="13.5" customHeight="1" x14ac:dyDescent="0.2">
      <c r="A33" s="6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8"/>
      <c r="AZ33" s="8"/>
      <c r="BA33" s="8"/>
      <c r="BB33" s="6"/>
      <c r="BC33" s="6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6"/>
      <c r="BR33" s="6"/>
      <c r="BS33" s="6"/>
    </row>
    <row r="34" spans="1:71" ht="13.5" customHeight="1" x14ac:dyDescent="0.2">
      <c r="A34" s="6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8"/>
      <c r="AZ34" s="8"/>
      <c r="BA34" s="8"/>
      <c r="BB34" s="6"/>
      <c r="BC34" s="6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6"/>
      <c r="BR34" s="6"/>
      <c r="BS34" s="6"/>
    </row>
    <row r="35" spans="1:71" ht="13.5" customHeight="1" x14ac:dyDescent="0.2">
      <c r="A35" s="6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8"/>
      <c r="AZ35" s="8"/>
      <c r="BA35" s="8"/>
      <c r="BB35" s="6"/>
      <c r="BC35" s="6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6"/>
      <c r="BR35" s="6"/>
      <c r="BS35" s="6"/>
    </row>
    <row r="36" spans="1:71" ht="13.5" customHeight="1" x14ac:dyDescent="0.2">
      <c r="A36" s="6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8"/>
      <c r="AZ36" s="8"/>
      <c r="BA36" s="8"/>
      <c r="BB36" s="6"/>
      <c r="BC36" s="6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6"/>
      <c r="BR36" s="6"/>
      <c r="BS36" s="6"/>
    </row>
    <row r="37" spans="1:71" ht="13.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8"/>
      <c r="AZ37" s="8"/>
      <c r="BA37" s="8"/>
      <c r="BB37" s="6"/>
      <c r="BC37" s="6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6"/>
      <c r="BR37" s="6"/>
      <c r="BS37" s="6"/>
    </row>
    <row r="38" spans="1:71" ht="13.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8"/>
      <c r="AZ38" s="8"/>
      <c r="BA38" s="8"/>
      <c r="BB38" s="6"/>
      <c r="BC38" s="6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6"/>
      <c r="BR38" s="6"/>
      <c r="BS38" s="6"/>
    </row>
    <row r="39" spans="1:71" ht="13.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8"/>
      <c r="AZ39" s="8"/>
      <c r="BA39" s="8"/>
      <c r="BB39" s="6"/>
      <c r="BC39" s="6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6"/>
      <c r="BR39" s="6"/>
      <c r="BS39" s="6"/>
    </row>
    <row r="40" spans="1:71" ht="17.399999999999999" x14ac:dyDescent="0.2">
      <c r="A40" s="6"/>
      <c r="B40" s="6"/>
      <c r="C40" s="6"/>
      <c r="D40" s="6"/>
      <c r="E40" s="6"/>
      <c r="F40" s="6"/>
      <c r="G40" s="6"/>
      <c r="H40" s="6"/>
      <c r="I40" s="56"/>
      <c r="J40" s="172"/>
      <c r="K40" s="172"/>
      <c r="L40" s="172"/>
      <c r="M40" s="127"/>
      <c r="N40" s="127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8"/>
      <c r="AZ40" s="8"/>
      <c r="BA40" s="8"/>
      <c r="BB40" s="6"/>
      <c r="BC40" s="6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6"/>
      <c r="BR40" s="6"/>
      <c r="BS40" s="6"/>
    </row>
    <row r="41" spans="1:71" ht="13.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8"/>
      <c r="AZ41" s="8"/>
      <c r="BA41" s="8"/>
      <c r="BB41" s="6"/>
      <c r="BC41" s="6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6"/>
      <c r="BR41" s="6"/>
      <c r="BS41" s="6"/>
    </row>
    <row r="42" spans="1:71" ht="13.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8"/>
      <c r="AZ42" s="8"/>
      <c r="BA42" s="8"/>
      <c r="BB42" s="6"/>
      <c r="BC42" s="6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6"/>
      <c r="BR42" s="6"/>
      <c r="BS42" s="6"/>
    </row>
    <row r="43" spans="1:71" ht="13.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8"/>
      <c r="AZ43" s="8"/>
      <c r="BA43" s="8"/>
      <c r="BB43" s="6"/>
      <c r="BC43" s="6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6"/>
      <c r="BR43" s="6"/>
      <c r="BS43" s="6"/>
    </row>
    <row r="44" spans="1:71" ht="13.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8"/>
      <c r="AZ44" s="8"/>
      <c r="BA44" s="8"/>
      <c r="BB44" s="6"/>
      <c r="BC44" s="6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6"/>
      <c r="BR44" s="6"/>
      <c r="BS44" s="6"/>
    </row>
    <row r="45" spans="1:71" ht="13.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8"/>
      <c r="AZ45" s="8"/>
      <c r="BA45" s="8"/>
      <c r="BB45" s="6"/>
      <c r="BC45" s="6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6"/>
      <c r="BR45" s="6"/>
      <c r="BS45" s="6"/>
    </row>
    <row r="46" spans="1:71" ht="13.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8"/>
      <c r="AZ46" s="8"/>
      <c r="BA46" s="8"/>
      <c r="BB46" s="6"/>
      <c r="BC46" s="6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6"/>
      <c r="BR46" s="6"/>
      <c r="BS46" s="6"/>
    </row>
    <row r="47" spans="1:71" ht="13.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8"/>
      <c r="AZ47" s="8"/>
      <c r="BA47" s="8"/>
      <c r="BB47" s="6"/>
      <c r="BC47" s="6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6"/>
      <c r="BR47" s="6"/>
      <c r="BS47" s="6"/>
    </row>
    <row r="48" spans="1:71" ht="13.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8"/>
      <c r="AZ48" s="8"/>
      <c r="BA48" s="8"/>
      <c r="BB48" s="6"/>
      <c r="BC48" s="6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6"/>
      <c r="BR48" s="6"/>
      <c r="BS48" s="6"/>
    </row>
    <row r="49" spans="1:71" ht="13.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8"/>
      <c r="AZ49" s="8"/>
      <c r="BA49" s="8"/>
      <c r="BB49" s="6"/>
      <c r="BC49" s="6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6"/>
      <c r="BR49" s="6"/>
      <c r="BS49" s="6"/>
    </row>
    <row r="50" spans="1:71" ht="13.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8"/>
      <c r="AZ50" s="8"/>
      <c r="BA50" s="8"/>
      <c r="BB50" s="6"/>
      <c r="BC50" s="6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6"/>
      <c r="BR50" s="6"/>
      <c r="BS50" s="6"/>
    </row>
    <row r="51" spans="1:71" ht="13.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8"/>
      <c r="AZ51" s="8"/>
      <c r="BA51" s="8"/>
      <c r="BB51" s="6"/>
      <c r="BC51" s="6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6"/>
      <c r="BR51" s="6"/>
      <c r="BS51" s="6"/>
    </row>
    <row r="52" spans="1:71" ht="13.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8"/>
      <c r="AZ52" s="8"/>
      <c r="BA52" s="8"/>
      <c r="BB52" s="6"/>
      <c r="BC52" s="6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6"/>
      <c r="BR52" s="6"/>
      <c r="BS52" s="6"/>
    </row>
    <row r="53" spans="1:71" ht="13.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8"/>
      <c r="AZ53" s="8"/>
      <c r="BA53" s="8"/>
      <c r="BB53" s="6"/>
      <c r="BC53" s="6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6"/>
      <c r="BR53" s="6"/>
      <c r="BS53" s="6"/>
    </row>
    <row r="54" spans="1:71" ht="13.5" customHeight="1" x14ac:dyDescent="0.2"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71" x14ac:dyDescent="0.2"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1:71" x14ac:dyDescent="0.2"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1:71" x14ac:dyDescent="0.2"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spans="1:71" x14ac:dyDescent="0.2"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</row>
  </sheetData>
  <sheetProtection selectLockedCells="1"/>
  <mergeCells count="143">
    <mergeCell ref="AP18:AS18"/>
    <mergeCell ref="M18:O18"/>
    <mergeCell ref="AB17:AD17"/>
    <mergeCell ref="P18:R18"/>
    <mergeCell ref="AB22:AD22"/>
    <mergeCell ref="P20:R20"/>
    <mergeCell ref="S20:U20"/>
    <mergeCell ref="V20:X20"/>
    <mergeCell ref="Y20:AA20"/>
    <mergeCell ref="S17:U17"/>
    <mergeCell ref="V17:X17"/>
    <mergeCell ref="J21:L21"/>
    <mergeCell ref="J22:L22"/>
    <mergeCell ref="BB4:BD4"/>
    <mergeCell ref="O14:P14"/>
    <mergeCell ref="R14:S14"/>
    <mergeCell ref="J15:L15"/>
    <mergeCell ref="J19:L19"/>
    <mergeCell ref="J17:L17"/>
    <mergeCell ref="J18:L18"/>
    <mergeCell ref="AB20:AD20"/>
    <mergeCell ref="S18:U18"/>
    <mergeCell ref="V18:X18"/>
    <mergeCell ref="S16:U16"/>
    <mergeCell ref="V16:X16"/>
    <mergeCell ref="J16:L16"/>
    <mergeCell ref="Y17:AA17"/>
    <mergeCell ref="Y16:AA16"/>
    <mergeCell ref="AP21:AS22"/>
    <mergeCell ref="AP19:AS19"/>
    <mergeCell ref="AP17:AS17"/>
    <mergeCell ref="Y18:AA18"/>
    <mergeCell ref="AB18:AD18"/>
    <mergeCell ref="M17:O17"/>
    <mergeCell ref="P17:R17"/>
    <mergeCell ref="N28:P28"/>
    <mergeCell ref="Q28:S28"/>
    <mergeCell ref="T28:V28"/>
    <mergeCell ref="W28:Y28"/>
    <mergeCell ref="Z28:AB28"/>
    <mergeCell ref="AC28:AE28"/>
    <mergeCell ref="M19:O19"/>
    <mergeCell ref="P19:R19"/>
    <mergeCell ref="S19:U19"/>
    <mergeCell ref="V19:X19"/>
    <mergeCell ref="Y19:AA19"/>
    <mergeCell ref="AB19:AD19"/>
    <mergeCell ref="M22:O22"/>
    <mergeCell ref="P22:R22"/>
    <mergeCell ref="S22:U22"/>
    <mergeCell ref="V22:X22"/>
    <mergeCell ref="Y22:AA22"/>
    <mergeCell ref="M21:O21"/>
    <mergeCell ref="P21:R21"/>
    <mergeCell ref="S21:U21"/>
    <mergeCell ref="V21:X21"/>
    <mergeCell ref="Y21:AA21"/>
    <mergeCell ref="AB21:AD21"/>
    <mergeCell ref="X14:Y14"/>
    <mergeCell ref="V15:X15"/>
    <mergeCell ref="Y15:AA15"/>
    <mergeCell ref="U14:V14"/>
    <mergeCell ref="P3:Q3"/>
    <mergeCell ref="AP5:AT5"/>
    <mergeCell ref="AP6:AQ6"/>
    <mergeCell ref="AR6:AS6"/>
    <mergeCell ref="AH7:AH8"/>
    <mergeCell ref="AB12:AD12"/>
    <mergeCell ref="Z3:AB3"/>
    <mergeCell ref="S6:U6"/>
    <mergeCell ref="V6:X6"/>
    <mergeCell ref="J8:L8"/>
    <mergeCell ref="AB6:AD6"/>
    <mergeCell ref="AB9:AD9"/>
    <mergeCell ref="P6:R6"/>
    <mergeCell ref="B14:E14"/>
    <mergeCell ref="M15:O15"/>
    <mergeCell ref="S15:U15"/>
    <mergeCell ref="B18:E18"/>
    <mergeCell ref="Y6:AA6"/>
    <mergeCell ref="AB8:AD8"/>
    <mergeCell ref="B11:E11"/>
    <mergeCell ref="B12:E12"/>
    <mergeCell ref="B13:E13"/>
    <mergeCell ref="AB10:AD10"/>
    <mergeCell ref="AB11:AD11"/>
    <mergeCell ref="AB15:AD15"/>
    <mergeCell ref="AB16:AD16"/>
    <mergeCell ref="M11:O11"/>
    <mergeCell ref="J12:L12"/>
    <mergeCell ref="M12:O12"/>
    <mergeCell ref="P12:R12"/>
    <mergeCell ref="S12:U12"/>
    <mergeCell ref="V12:X12"/>
    <mergeCell ref="Y12:AA12"/>
    <mergeCell ref="AP16:AS16"/>
    <mergeCell ref="B20:E20"/>
    <mergeCell ref="AG7:AG8"/>
    <mergeCell ref="B2:G2"/>
    <mergeCell ref="J6:L6"/>
    <mergeCell ref="J9:L9"/>
    <mergeCell ref="S10:U10"/>
    <mergeCell ref="V10:X10"/>
    <mergeCell ref="Y10:AA10"/>
    <mergeCell ref="S11:U11"/>
    <mergeCell ref="V11:X11"/>
    <mergeCell ref="Y11:AA11"/>
    <mergeCell ref="J3:M3"/>
    <mergeCell ref="B4:D4"/>
    <mergeCell ref="B5:D5"/>
    <mergeCell ref="B6:D6"/>
    <mergeCell ref="B7:D7"/>
    <mergeCell ref="B8:D8"/>
    <mergeCell ref="J20:L20"/>
    <mergeCell ref="M20:O20"/>
    <mergeCell ref="AP2:AS2"/>
    <mergeCell ref="AP3:AS3"/>
    <mergeCell ref="B19:E19"/>
    <mergeCell ref="B15:E15"/>
    <mergeCell ref="B16:E16"/>
    <mergeCell ref="B17:E17"/>
    <mergeCell ref="AL13:AM13"/>
    <mergeCell ref="J40:L40"/>
    <mergeCell ref="AP1:AT1"/>
    <mergeCell ref="AF7:AF8"/>
    <mergeCell ref="S8:U8"/>
    <mergeCell ref="V8:X8"/>
    <mergeCell ref="Y8:AA8"/>
    <mergeCell ref="S9:U9"/>
    <mergeCell ref="V9:X9"/>
    <mergeCell ref="Y9:AA9"/>
    <mergeCell ref="M16:O16"/>
    <mergeCell ref="P8:R8"/>
    <mergeCell ref="P9:R9"/>
    <mergeCell ref="P10:R10"/>
    <mergeCell ref="P11:R11"/>
    <mergeCell ref="P15:R15"/>
    <mergeCell ref="P16:R16"/>
    <mergeCell ref="M8:O8"/>
    <mergeCell ref="M9:O9"/>
    <mergeCell ref="M6:O6"/>
    <mergeCell ref="I14:L14"/>
    <mergeCell ref="J11:L11"/>
  </mergeCells>
  <phoneticPr fontId="1"/>
  <conditionalFormatting sqref="O14:S14">
    <cfRule type="expression" dxfId="26" priority="3">
      <formula>$Z$14=TRUE</formula>
    </cfRule>
    <cfRule type="expression" dxfId="25" priority="62">
      <formula>$N$14=2</formula>
    </cfRule>
    <cfRule type="expression" dxfId="24" priority="135">
      <formula>$AE$15=100</formula>
    </cfRule>
  </conditionalFormatting>
  <conditionalFormatting sqref="U14:Y14 I15:L15 I16:AD19">
    <cfRule type="expression" dxfId="23" priority="134">
      <formula>$N$14=2</formula>
    </cfRule>
  </conditionalFormatting>
  <conditionalFormatting sqref="M6:AD13 M14:S14 U14:Y14 M16:AD19">
    <cfRule type="expression" dxfId="22" priority="133">
      <formula>$E$4-$E$5=0</formula>
    </cfRule>
  </conditionalFormatting>
  <conditionalFormatting sqref="P6:AD12 P16:AD19">
    <cfRule type="expression" dxfId="21" priority="132">
      <formula>$E$4-$E$5&lt;2</formula>
    </cfRule>
  </conditionalFormatting>
  <conditionalFormatting sqref="S6:AD12 S16:AD19">
    <cfRule type="expression" dxfId="20" priority="131">
      <formula>$E$4-$E$5&lt;3</formula>
    </cfRule>
  </conditionalFormatting>
  <conditionalFormatting sqref="V6:AD12 V16:AD19">
    <cfRule type="expression" dxfId="19" priority="129">
      <formula>$E$4-$E$5&lt;4</formula>
    </cfRule>
  </conditionalFormatting>
  <conditionalFormatting sqref="Y6:AD12 Y16:AD19">
    <cfRule type="expression" dxfId="18" priority="128">
      <formula>$E$4-$E$5&lt;5</formula>
    </cfRule>
  </conditionalFormatting>
  <conditionalFormatting sqref="AB6:AD12 AB16:AD19">
    <cfRule type="expression" dxfId="17" priority="126">
      <formula>$E$4-$E$5&lt;6</formula>
    </cfRule>
  </conditionalFormatting>
  <conditionalFormatting sqref="AX15:BC15">
    <cfRule type="expression" dxfId="16" priority="125">
      <formula>$N$14=2</formula>
    </cfRule>
  </conditionalFormatting>
  <conditionalFormatting sqref="AX15:BC15">
    <cfRule type="expression" dxfId="15" priority="124">
      <formula>$E$4-$E$5=0</formula>
    </cfRule>
  </conditionalFormatting>
  <conditionalFormatting sqref="BA15:BC15">
    <cfRule type="expression" dxfId="14" priority="123">
      <formula>$E$4-$E$5&lt;2</formula>
    </cfRule>
  </conditionalFormatting>
  <conditionalFormatting sqref="M15:AD15">
    <cfRule type="expression" dxfId="13" priority="12">
      <formula>$N$14=2</formula>
    </cfRule>
  </conditionalFormatting>
  <conditionalFormatting sqref="M15:AD15">
    <cfRule type="expression" dxfId="12" priority="11">
      <formula>$E$4-$E$5=0</formula>
    </cfRule>
  </conditionalFormatting>
  <conditionalFormatting sqref="P15:AD15">
    <cfRule type="expression" dxfId="11" priority="10">
      <formula>$E$4-$E$5&lt;2</formula>
    </cfRule>
  </conditionalFormatting>
  <conditionalFormatting sqref="S15:AD15">
    <cfRule type="expression" dxfId="10" priority="9">
      <formula>$E$4-$E$5&lt;3</formula>
    </cfRule>
  </conditionalFormatting>
  <conditionalFormatting sqref="V15:AD15">
    <cfRule type="expression" dxfId="9" priority="8">
      <formula>$E$4-$E$5&lt;4</formula>
    </cfRule>
  </conditionalFormatting>
  <conditionalFormatting sqref="Y15:AD15">
    <cfRule type="expression" dxfId="8" priority="7">
      <formula>$E$4-$E$5&lt;5</formula>
    </cfRule>
  </conditionalFormatting>
  <conditionalFormatting sqref="AB15:AD15">
    <cfRule type="expression" dxfId="7" priority="6">
      <formula>$E$4-$E$5&lt;6</formula>
    </cfRule>
  </conditionalFormatting>
  <conditionalFormatting sqref="B7:E8">
    <cfRule type="expression" dxfId="6" priority="5">
      <formula>$E$6&gt;0</formula>
    </cfRule>
  </conditionalFormatting>
  <conditionalFormatting sqref="B8:E8">
    <cfRule type="expression" dxfId="5" priority="4">
      <formula>$E$6+$E$7&gt;0</formula>
    </cfRule>
  </conditionalFormatting>
  <conditionalFormatting sqref="A2:H2 J2:AV2 A1:Y1 AA1:AV1 A3:AV22">
    <cfRule type="expression" dxfId="4" priority="2">
      <formula>$AC$2=1</formula>
    </cfRule>
  </conditionalFormatting>
  <conditionalFormatting sqref="I1">
    <cfRule type="expression" dxfId="3" priority="1">
      <formula>$AC$2=1</formula>
    </cfRule>
  </conditionalFormatting>
  <dataValidations count="7">
    <dataValidation type="whole" allowBlank="1" showInputMessage="1" showErrorMessage="1" sqref="G16:H16 H18 AE18 H14 AE16" xr:uid="{00000000-0002-0000-0000-000000000000}">
      <formula1>0</formula1>
      <formula2>20</formula2>
    </dataValidation>
    <dataValidation type="whole" allowBlank="1" showInputMessage="1" showErrorMessage="1" sqref="E5 AE12 H12" xr:uid="{00000000-0002-0000-0000-000001000000}">
      <formula1>0</formula1>
      <formula2>1</formula2>
    </dataValidation>
    <dataValidation type="whole" allowBlank="1" showInputMessage="1" showErrorMessage="1" sqref="J15:L15" xr:uid="{00000000-0002-0000-0000-000002000000}">
      <formula1>0</formula1>
      <formula2>100</formula2>
    </dataValidation>
    <dataValidation type="whole" allowBlank="1" showInputMessage="1" showErrorMessage="1" sqref="F12:F13" xr:uid="{00000000-0002-0000-0000-000003000000}">
      <formula1>0</formula1>
      <formula2>1000000000</formula2>
    </dataValidation>
    <dataValidation type="whole" allowBlank="1" showInputMessage="1" showErrorMessage="1" sqref="E8" xr:uid="{00000000-0002-0000-0000-000004000000}">
      <formula1>0</formula1>
      <formula2>6</formula2>
    </dataValidation>
    <dataValidation type="whole" allowBlank="1" showInputMessage="1" showErrorMessage="1" sqref="E7 E6" xr:uid="{00000000-0002-0000-0000-000005000000}">
      <formula1>0</formula1>
      <formula2>2</formula2>
    </dataValidation>
    <dataValidation type="whole" allowBlank="1" showInputMessage="1" showErrorMessage="1" sqref="F11" xr:uid="{00000000-0002-0000-0000-000006000000}">
      <formula1>17000</formula1>
      <formula2>20000</formula2>
    </dataValidation>
  </dataValidations>
  <pageMargins left="0.7" right="0.7" top="0.75" bottom="0.75" header="0.3" footer="0.3"/>
  <pageSetup paperSize="9" scale="78" orientation="landscape" horizontalDpi="4294967293" verticalDpi="0" r:id="rId1"/>
  <ignoredErrors>
    <ignoredError sqref="W14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Option Button 2">
              <controlPr defaultSize="0" autoFill="0" autoLine="0" autoPict="0" altText="いない">
                <anchor moveWithCells="1">
                  <from>
                    <xdr:col>8</xdr:col>
                    <xdr:colOff>1226820</xdr:colOff>
                    <xdr:row>12</xdr:row>
                    <xdr:rowOff>251460</xdr:rowOff>
                  </from>
                  <to>
                    <xdr:col>10</xdr:col>
                    <xdr:colOff>251460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Option Button 4">
              <controlPr locked="0" defaultSize="0" autoFill="0" autoLine="0" autoPict="0">
                <anchor moveWithCells="1">
                  <from>
                    <xdr:col>10</xdr:col>
                    <xdr:colOff>281940</xdr:colOff>
                    <xdr:row>12</xdr:row>
                    <xdr:rowOff>259080</xdr:rowOff>
                  </from>
                  <to>
                    <xdr:col>13</xdr:col>
                    <xdr:colOff>68580</xdr:colOff>
                    <xdr:row>13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M29"/>
  <sheetViews>
    <sheetView showGridLines="0" showRowColHeaders="0" workbookViewId="0">
      <selection activeCell="H4" sqref="H4"/>
    </sheetView>
  </sheetViews>
  <sheetFormatPr defaultRowHeight="13.2" x14ac:dyDescent="0.2"/>
  <cols>
    <col min="1" max="1" width="1.88671875" customWidth="1"/>
    <col min="2" max="5" width="5.33203125" customWidth="1"/>
    <col min="6" max="6" width="9.44140625" customWidth="1"/>
    <col min="7" max="7" width="1.6640625" customWidth="1"/>
    <col min="8" max="8" width="6" customWidth="1"/>
    <col min="9" max="9" width="9" customWidth="1"/>
    <col min="10" max="10" width="8" customWidth="1"/>
    <col min="11" max="11" width="9" bestFit="1" customWidth="1"/>
    <col min="12" max="12" width="6" bestFit="1" customWidth="1"/>
    <col min="13" max="13" width="7.33203125" bestFit="1" customWidth="1"/>
    <col min="14" max="14" width="8" customWidth="1"/>
    <col min="15" max="15" width="9.109375" customWidth="1"/>
    <col min="16" max="16" width="8.77734375" customWidth="1"/>
    <col min="17" max="17" width="9.77734375" bestFit="1" customWidth="1"/>
    <col min="18" max="18" width="9.109375" customWidth="1"/>
    <col min="19" max="19" width="8" bestFit="1" customWidth="1"/>
    <col min="20" max="20" width="8" customWidth="1"/>
    <col min="21" max="21" width="8.44140625" customWidth="1"/>
    <col min="22" max="22" width="10.109375" customWidth="1"/>
    <col min="23" max="35" width="9" customWidth="1"/>
  </cols>
  <sheetData>
    <row r="1" spans="1:39" ht="16.5" customHeight="1" x14ac:dyDescent="0.2">
      <c r="A1" s="6"/>
      <c r="B1" s="6"/>
      <c r="C1" s="6"/>
      <c r="D1" s="6"/>
      <c r="E1" s="6"/>
      <c r="F1" s="217" t="s">
        <v>81</v>
      </c>
      <c r="G1" s="217"/>
      <c r="H1" s="217"/>
      <c r="I1" s="217"/>
      <c r="J1" s="217"/>
      <c r="K1" s="217"/>
      <c r="L1" s="6"/>
      <c r="M1" s="86"/>
      <c r="N1" s="6"/>
      <c r="O1" s="6"/>
      <c r="P1" s="6"/>
      <c r="Q1" s="6"/>
      <c r="R1" s="6"/>
      <c r="S1" s="6"/>
      <c r="T1" s="6"/>
      <c r="U1" s="6"/>
      <c r="V1" s="6"/>
      <c r="W1" s="6"/>
      <c r="X1" s="38"/>
      <c r="Y1" s="108"/>
      <c r="Z1" s="108"/>
      <c r="AA1" s="108"/>
      <c r="AB1" s="108"/>
      <c r="AC1" s="108"/>
      <c r="AD1" s="108"/>
      <c r="AE1" s="108"/>
      <c r="AF1" s="108"/>
      <c r="AG1" s="6"/>
      <c r="AH1" s="6"/>
      <c r="AI1" s="6"/>
      <c r="AJ1" s="6"/>
      <c r="AK1" s="6"/>
      <c r="AL1" s="6"/>
      <c r="AM1" s="6"/>
    </row>
    <row r="2" spans="1:39" ht="26.4" x14ac:dyDescent="0.2">
      <c r="A2" s="6"/>
      <c r="B2" s="6"/>
      <c r="C2" s="18"/>
      <c r="D2" s="6"/>
      <c r="E2" s="6"/>
      <c r="F2" s="217"/>
      <c r="G2" s="217"/>
      <c r="H2" s="217"/>
      <c r="I2" s="217"/>
      <c r="J2" s="217"/>
      <c r="K2" s="217"/>
      <c r="L2" s="6"/>
      <c r="M2" s="86"/>
      <c r="N2" s="6"/>
      <c r="O2" s="6"/>
      <c r="P2" s="6"/>
      <c r="Q2" s="6"/>
      <c r="R2" s="6"/>
      <c r="S2" s="6"/>
      <c r="T2" s="6"/>
      <c r="U2" s="6"/>
      <c r="V2" s="6"/>
      <c r="W2" s="6"/>
      <c r="X2" s="38"/>
      <c r="Y2" s="109"/>
      <c r="Z2" s="109"/>
      <c r="AA2" s="109"/>
      <c r="AB2" s="109"/>
      <c r="AC2" s="109"/>
      <c r="AD2" s="108"/>
      <c r="AE2" s="108"/>
      <c r="AF2" s="108"/>
      <c r="AG2" s="6"/>
      <c r="AH2" s="6"/>
      <c r="AI2" s="6"/>
      <c r="AJ2" s="6"/>
      <c r="AK2" s="6"/>
      <c r="AL2" s="6"/>
      <c r="AM2" s="6"/>
    </row>
    <row r="3" spans="1:39" ht="16.5" customHeight="1" thickBot="1" x14ac:dyDescent="0.2">
      <c r="A3" s="56"/>
      <c r="B3" s="6"/>
      <c r="C3" s="6"/>
      <c r="D3" s="6"/>
      <c r="E3" s="6"/>
      <c r="F3" s="13" t="s">
        <v>9</v>
      </c>
      <c r="G3" s="6"/>
      <c r="H3" s="29"/>
      <c r="I3" s="6"/>
      <c r="J3" s="6"/>
      <c r="K3" s="6"/>
      <c r="L3" s="6"/>
      <c r="M3" s="6"/>
      <c r="N3" s="57"/>
      <c r="O3" s="6"/>
      <c r="P3" s="6"/>
      <c r="Q3" s="6"/>
      <c r="R3" s="6"/>
      <c r="S3" s="6"/>
      <c r="T3" s="57"/>
      <c r="U3" s="57"/>
      <c r="V3" s="57"/>
      <c r="W3" s="6"/>
      <c r="X3" s="38"/>
      <c r="Y3" s="110"/>
      <c r="Z3" s="110"/>
      <c r="AA3" s="110"/>
      <c r="AB3" s="110"/>
      <c r="AC3" s="111">
        <f>通常相続!AT2</f>
        <v>600</v>
      </c>
      <c r="AD3" s="112"/>
      <c r="AE3" s="112"/>
      <c r="AF3" s="108"/>
      <c r="AG3" s="6"/>
      <c r="AH3" s="6"/>
      <c r="AI3" s="6"/>
      <c r="AJ3" s="6"/>
      <c r="AK3" s="6"/>
      <c r="AL3" s="6"/>
      <c r="AM3" s="6"/>
    </row>
    <row r="4" spans="1:39" ht="28.5" customHeight="1" thickBot="1" x14ac:dyDescent="0.25">
      <c r="A4" s="56"/>
      <c r="B4" s="199" t="s">
        <v>38</v>
      </c>
      <c r="C4" s="200"/>
      <c r="D4" s="200"/>
      <c r="E4" s="200"/>
      <c r="F4" s="58">
        <f>通常相続!F11</f>
        <v>20000</v>
      </c>
      <c r="G4" s="6"/>
      <c r="H4" s="105">
        <v>10</v>
      </c>
      <c r="I4" s="59" t="s">
        <v>49</v>
      </c>
      <c r="J4" s="6"/>
      <c r="K4" s="6"/>
      <c r="L4" s="6"/>
      <c r="M4" s="6"/>
      <c r="N4" s="6"/>
      <c r="O4" s="215" t="s">
        <v>71</v>
      </c>
      <c r="P4" s="216"/>
      <c r="Q4" s="60">
        <f>通常相続!E4-1</f>
        <v>2</v>
      </c>
      <c r="R4" s="6"/>
      <c r="S4" s="6"/>
      <c r="T4" s="6"/>
      <c r="U4" s="6"/>
      <c r="V4" s="6"/>
      <c r="W4" s="6"/>
      <c r="X4" s="38"/>
      <c r="Y4" s="113"/>
      <c r="Z4" s="113"/>
      <c r="AA4" s="113"/>
      <c r="AB4" s="113"/>
      <c r="AC4" s="111">
        <f>通常相続!AT3</f>
        <v>3000</v>
      </c>
      <c r="AD4" s="112"/>
      <c r="AE4" s="112"/>
      <c r="AF4" s="108"/>
      <c r="AG4" s="6"/>
      <c r="AH4" s="6"/>
      <c r="AI4" s="6"/>
      <c r="AJ4" s="6"/>
      <c r="AK4" s="6"/>
      <c r="AL4" s="6"/>
      <c r="AM4" s="6"/>
    </row>
    <row r="5" spans="1:39" ht="22.5" customHeight="1" thickBot="1" x14ac:dyDescent="0.25">
      <c r="A5" s="56"/>
      <c r="B5" s="198" t="s">
        <v>37</v>
      </c>
      <c r="C5" s="198"/>
      <c r="D5" s="198"/>
      <c r="E5" s="198"/>
      <c r="F5" s="61">
        <f>通常相続!F12</f>
        <v>0</v>
      </c>
      <c r="G5" s="6"/>
      <c r="H5" s="88" t="s">
        <v>42</v>
      </c>
      <c r="I5" s="89" t="s">
        <v>43</v>
      </c>
      <c r="J5" s="89" t="s">
        <v>34</v>
      </c>
      <c r="K5" s="89" t="s">
        <v>44</v>
      </c>
      <c r="L5" s="89" t="s">
        <v>26</v>
      </c>
      <c r="M5" s="89" t="s">
        <v>75</v>
      </c>
      <c r="N5" s="90" t="s">
        <v>47</v>
      </c>
      <c r="O5" s="91" t="s">
        <v>45</v>
      </c>
      <c r="P5" s="92" t="s">
        <v>4</v>
      </c>
      <c r="Q5" s="93" t="s">
        <v>46</v>
      </c>
      <c r="R5" s="92" t="s">
        <v>5</v>
      </c>
      <c r="S5" s="92" t="s">
        <v>6</v>
      </c>
      <c r="T5" s="92" t="s">
        <v>7</v>
      </c>
      <c r="U5" s="92" t="s">
        <v>76</v>
      </c>
      <c r="V5" s="94" t="s">
        <v>48</v>
      </c>
      <c r="W5" s="6"/>
      <c r="X5" s="38"/>
      <c r="Y5" s="112"/>
      <c r="Z5" s="112"/>
      <c r="AA5" s="112"/>
      <c r="AB5" s="112"/>
      <c r="AC5" s="114"/>
      <c r="AD5" s="112"/>
      <c r="AE5" s="112"/>
      <c r="AF5" s="108"/>
      <c r="AG5" s="6"/>
      <c r="AH5" s="6"/>
      <c r="AI5" s="6"/>
      <c r="AJ5" s="6"/>
      <c r="AK5" s="6"/>
      <c r="AL5" s="6"/>
      <c r="AM5" s="6"/>
    </row>
    <row r="6" spans="1:39" ht="22.5" customHeight="1" thickBot="1" x14ac:dyDescent="0.2">
      <c r="A6" s="56"/>
      <c r="B6" s="169" t="s">
        <v>6</v>
      </c>
      <c r="C6" s="169"/>
      <c r="D6" s="169"/>
      <c r="E6" s="169"/>
      <c r="F6" s="62">
        <f>通常相続!F13</f>
        <v>0</v>
      </c>
      <c r="G6" s="6"/>
      <c r="H6" s="106">
        <v>0</v>
      </c>
      <c r="I6" s="63">
        <f t="shared" ref="I6:I16" si="0">$F$7*$H6/100</f>
        <v>0</v>
      </c>
      <c r="J6" s="64">
        <f t="shared" ref="J6:J16" si="1">$F$11*$I6/$F$7</f>
        <v>0</v>
      </c>
      <c r="K6" s="64">
        <f t="shared" ref="K6:K16" si="2">IF(I6&lt;$AC$21,J6,$AC$22)</f>
        <v>0</v>
      </c>
      <c r="L6" s="64">
        <f t="shared" ref="L6:L16" si="3">J6-K6</f>
        <v>0</v>
      </c>
      <c r="M6" s="64">
        <f>IF(通常相続!$BF$8=3,(100-H6)*$F$11*0.2/100,0)</f>
        <v>0</v>
      </c>
      <c r="N6" s="65">
        <f t="shared" ref="N6:N16" si="4">$F$11-$K6+M6</f>
        <v>2700</v>
      </c>
      <c r="O6" s="95">
        <f t="shared" ref="O6:O16" si="5">$I6+$F$13-$L6</f>
        <v>1000</v>
      </c>
      <c r="P6" s="96">
        <f t="shared" ref="P6:P16" si="6">IF($O6-$F$8-$F$9+$AC$3&lt;1,0,$O6-$F$8-$F$9+$AC$3)</f>
        <v>0</v>
      </c>
      <c r="Q6" s="96">
        <f t="shared" ref="Q6:Q16" si="7">P6/$Q$4</f>
        <v>0</v>
      </c>
      <c r="R6" s="97">
        <f t="shared" ref="R6:R16" si="8">IF($Q6&gt;$Y$13,$AA$13,IF($Q6&lt;=$Y$8,$AA$8,VLOOKUP($Q6-0.001,$Y$8:$AE$15,4,TRUE)))</f>
        <v>10</v>
      </c>
      <c r="S6" s="96">
        <f t="shared" ref="S6:S16" si="9">IF($Q6&gt;$Y$13,$AC$13,IF($Q6&lt;=$Y$8,$AC$8,VLOOKUP($Q6-0.001,$Y$8:$AE$15,7,TRUE)))</f>
        <v>0</v>
      </c>
      <c r="T6" s="96">
        <f>(Q6*R6/100)-S6</f>
        <v>0</v>
      </c>
      <c r="U6" s="96">
        <f>IF(通常相続!$BF$8=3,T6*$Q$4*1.2,T6*$Q$4)</f>
        <v>0</v>
      </c>
      <c r="V6" s="98">
        <f t="shared" ref="V6:V16" si="10">U6+N6</f>
        <v>2700</v>
      </c>
      <c r="W6" s="66"/>
      <c r="X6" s="38"/>
      <c r="Y6" s="115"/>
      <c r="Z6" s="115"/>
      <c r="AA6" s="115"/>
      <c r="AB6" s="115"/>
      <c r="AC6" s="115"/>
      <c r="AD6" s="116"/>
      <c r="AE6" s="112"/>
      <c r="AF6" s="108"/>
      <c r="AG6" s="6"/>
      <c r="AH6" s="6"/>
      <c r="AI6" s="6"/>
      <c r="AJ6" s="6"/>
      <c r="AK6" s="6"/>
      <c r="AL6" s="6"/>
      <c r="AM6" s="6"/>
    </row>
    <row r="7" spans="1:39" ht="22.5" customHeight="1" thickBot="1" x14ac:dyDescent="0.25">
      <c r="A7" s="56"/>
      <c r="B7" s="199" t="s">
        <v>2</v>
      </c>
      <c r="C7" s="200"/>
      <c r="D7" s="200"/>
      <c r="E7" s="200"/>
      <c r="F7" s="58">
        <f>通常相続!F14</f>
        <v>20000</v>
      </c>
      <c r="G7" s="8"/>
      <c r="H7" s="67">
        <f t="shared" ref="H7:H16" si="11">IF($H$4+$H6&gt;100,100,$H$4+$H6)</f>
        <v>10</v>
      </c>
      <c r="I7" s="64">
        <f t="shared" si="0"/>
        <v>2000</v>
      </c>
      <c r="J7" s="64">
        <f t="shared" si="1"/>
        <v>270</v>
      </c>
      <c r="K7" s="64">
        <f t="shared" si="2"/>
        <v>270</v>
      </c>
      <c r="L7" s="64">
        <f t="shared" si="3"/>
        <v>0</v>
      </c>
      <c r="M7" s="64">
        <f>IF(通常相続!$BF$8=3,(100-H7)*$F$11*0.2/100,0)</f>
        <v>0</v>
      </c>
      <c r="N7" s="65">
        <f t="shared" si="4"/>
        <v>2430</v>
      </c>
      <c r="O7" s="95">
        <f t="shared" si="5"/>
        <v>3000</v>
      </c>
      <c r="P7" s="96">
        <f t="shared" si="6"/>
        <v>0</v>
      </c>
      <c r="Q7" s="96">
        <f t="shared" si="7"/>
        <v>0</v>
      </c>
      <c r="R7" s="97">
        <f t="shared" si="8"/>
        <v>10</v>
      </c>
      <c r="S7" s="96">
        <f t="shared" si="9"/>
        <v>0</v>
      </c>
      <c r="T7" s="96">
        <f>(Q7*R7/100)-S7</f>
        <v>0</v>
      </c>
      <c r="U7" s="96">
        <f>IF(通常相続!$BF$8=3,T7*$Q$4*1.2,T7*$Q$4)</f>
        <v>0</v>
      </c>
      <c r="V7" s="98">
        <f t="shared" si="10"/>
        <v>2430</v>
      </c>
      <c r="W7" s="17"/>
      <c r="X7" s="38"/>
      <c r="Y7" s="117"/>
      <c r="Z7" s="117"/>
      <c r="AA7" s="117"/>
      <c r="AB7" s="117"/>
      <c r="AC7" s="118"/>
      <c r="AD7" s="118"/>
      <c r="AE7" s="112"/>
      <c r="AF7" s="108"/>
      <c r="AG7" s="6"/>
      <c r="AH7" s="6"/>
      <c r="AI7" s="6"/>
      <c r="AJ7" s="6"/>
      <c r="AK7" s="6"/>
      <c r="AL7" s="6"/>
      <c r="AM7" s="6"/>
    </row>
    <row r="8" spans="1:39" ht="22.5" customHeight="1" x14ac:dyDescent="0.2">
      <c r="A8" s="6"/>
      <c r="B8" s="198" t="s">
        <v>1</v>
      </c>
      <c r="C8" s="198"/>
      <c r="D8" s="198"/>
      <c r="E8" s="198"/>
      <c r="F8" s="68">
        <f>通常相続!F15</f>
        <v>3000</v>
      </c>
      <c r="G8" s="32"/>
      <c r="H8" s="67">
        <f t="shared" si="11"/>
        <v>20</v>
      </c>
      <c r="I8" s="64">
        <f t="shared" si="0"/>
        <v>4000</v>
      </c>
      <c r="J8" s="64">
        <f t="shared" si="1"/>
        <v>540</v>
      </c>
      <c r="K8" s="64">
        <f t="shared" si="2"/>
        <v>540</v>
      </c>
      <c r="L8" s="64">
        <f t="shared" si="3"/>
        <v>0</v>
      </c>
      <c r="M8" s="64">
        <f>IF(通常相続!$BF$8=3,(100-H8)*$F$11*0.2/100,0)</f>
        <v>0</v>
      </c>
      <c r="N8" s="65">
        <f t="shared" si="4"/>
        <v>2160</v>
      </c>
      <c r="O8" s="95">
        <f t="shared" si="5"/>
        <v>5000</v>
      </c>
      <c r="P8" s="96">
        <f t="shared" si="6"/>
        <v>800</v>
      </c>
      <c r="Q8" s="96">
        <f t="shared" si="7"/>
        <v>400</v>
      </c>
      <c r="R8" s="97">
        <f t="shared" si="8"/>
        <v>10</v>
      </c>
      <c r="S8" s="96">
        <f t="shared" si="9"/>
        <v>0</v>
      </c>
      <c r="T8" s="96">
        <f t="shared" ref="T8:T16" si="12">(Q8*R8/100)-S8</f>
        <v>40</v>
      </c>
      <c r="U8" s="96">
        <f>IF(通常相続!$BF$8=3,T8*$Q$4*1.2,T8*$Q$4)</f>
        <v>80</v>
      </c>
      <c r="V8" s="98">
        <f t="shared" si="10"/>
        <v>2240</v>
      </c>
      <c r="W8" s="57"/>
      <c r="X8" s="38"/>
      <c r="Y8" s="119">
        <v>1000</v>
      </c>
      <c r="Z8" s="120"/>
      <c r="AA8" s="118">
        <v>10</v>
      </c>
      <c r="AB8" s="118">
        <v>15</v>
      </c>
      <c r="AC8" s="118">
        <v>0</v>
      </c>
      <c r="AD8" s="118"/>
      <c r="AE8" s="118">
        <v>50</v>
      </c>
      <c r="AF8" s="108"/>
      <c r="AG8" s="6"/>
      <c r="AH8" s="6"/>
      <c r="AI8" s="6"/>
      <c r="AJ8" s="6"/>
      <c r="AK8" s="6"/>
      <c r="AL8" s="6"/>
      <c r="AM8" s="6"/>
    </row>
    <row r="9" spans="1:39" ht="22.5" customHeight="1" x14ac:dyDescent="0.2">
      <c r="A9" s="6"/>
      <c r="B9" s="169" t="s">
        <v>74</v>
      </c>
      <c r="C9" s="169"/>
      <c r="D9" s="169"/>
      <c r="E9" s="169"/>
      <c r="F9" s="69">
        <f>通常相続!F16</f>
        <v>1800</v>
      </c>
      <c r="G9" s="48"/>
      <c r="H9" s="67">
        <f t="shared" si="11"/>
        <v>30</v>
      </c>
      <c r="I9" s="64">
        <f t="shared" si="0"/>
        <v>6000</v>
      </c>
      <c r="J9" s="64">
        <f t="shared" si="1"/>
        <v>810</v>
      </c>
      <c r="K9" s="64">
        <f t="shared" si="2"/>
        <v>810</v>
      </c>
      <c r="L9" s="64">
        <f t="shared" si="3"/>
        <v>0</v>
      </c>
      <c r="M9" s="64">
        <f>IF(通常相続!$BF$8=3,(100-H9)*$F$11*0.2/100,0)</f>
        <v>0</v>
      </c>
      <c r="N9" s="65">
        <f t="shared" si="4"/>
        <v>1890</v>
      </c>
      <c r="O9" s="95">
        <f t="shared" si="5"/>
        <v>7000</v>
      </c>
      <c r="P9" s="96">
        <f t="shared" si="6"/>
        <v>2800</v>
      </c>
      <c r="Q9" s="96">
        <f t="shared" si="7"/>
        <v>1400</v>
      </c>
      <c r="R9" s="97">
        <f t="shared" si="8"/>
        <v>15</v>
      </c>
      <c r="S9" s="96">
        <f t="shared" si="9"/>
        <v>50</v>
      </c>
      <c r="T9" s="96">
        <f t="shared" si="12"/>
        <v>160</v>
      </c>
      <c r="U9" s="96">
        <f>IF(通常相続!$BF$8=3,T9*$Q$4*1.2,T9*$Q$4)</f>
        <v>320</v>
      </c>
      <c r="V9" s="98">
        <f t="shared" si="10"/>
        <v>2210</v>
      </c>
      <c r="W9" s="57"/>
      <c r="X9" s="38"/>
      <c r="Y9" s="119">
        <v>3000</v>
      </c>
      <c r="Z9" s="120"/>
      <c r="AA9" s="118">
        <v>15</v>
      </c>
      <c r="AB9" s="118">
        <v>20</v>
      </c>
      <c r="AC9" s="118">
        <v>50</v>
      </c>
      <c r="AD9" s="118"/>
      <c r="AE9" s="118">
        <v>200</v>
      </c>
      <c r="AF9" s="108"/>
      <c r="AG9" s="6"/>
      <c r="AH9" s="6"/>
      <c r="AI9" s="6"/>
      <c r="AJ9" s="6"/>
      <c r="AK9" s="6"/>
      <c r="AL9" s="6"/>
      <c r="AM9" s="6"/>
    </row>
    <row r="10" spans="1:39" ht="22.5" customHeight="1" thickBot="1" x14ac:dyDescent="0.25">
      <c r="A10" s="6"/>
      <c r="B10" s="170" t="s">
        <v>4</v>
      </c>
      <c r="C10" s="170"/>
      <c r="D10" s="170"/>
      <c r="E10" s="170"/>
      <c r="F10" s="70">
        <f>通常相続!F17</f>
        <v>15200</v>
      </c>
      <c r="G10" s="32"/>
      <c r="H10" s="67">
        <f t="shared" si="11"/>
        <v>40</v>
      </c>
      <c r="I10" s="64">
        <f t="shared" si="0"/>
        <v>8000</v>
      </c>
      <c r="J10" s="64">
        <f t="shared" si="1"/>
        <v>1080</v>
      </c>
      <c r="K10" s="64">
        <f t="shared" si="2"/>
        <v>1080</v>
      </c>
      <c r="L10" s="64">
        <f t="shared" si="3"/>
        <v>0</v>
      </c>
      <c r="M10" s="64">
        <f>IF(通常相続!$BF$8=3,(100-H10)*$F$11*0.2/100,0)</f>
        <v>0</v>
      </c>
      <c r="N10" s="65">
        <f t="shared" si="4"/>
        <v>1620</v>
      </c>
      <c r="O10" s="95">
        <f t="shared" si="5"/>
        <v>9000</v>
      </c>
      <c r="P10" s="96">
        <f t="shared" si="6"/>
        <v>4800</v>
      </c>
      <c r="Q10" s="96">
        <f t="shared" si="7"/>
        <v>2400</v>
      </c>
      <c r="R10" s="97">
        <f t="shared" si="8"/>
        <v>15</v>
      </c>
      <c r="S10" s="96">
        <f t="shared" si="9"/>
        <v>50</v>
      </c>
      <c r="T10" s="96">
        <f t="shared" si="12"/>
        <v>310</v>
      </c>
      <c r="U10" s="96">
        <f>IF(通常相続!$BF$8=3,T10*$Q$4*1.2,T10*$Q$4)</f>
        <v>620</v>
      </c>
      <c r="V10" s="98">
        <f t="shared" si="10"/>
        <v>2240</v>
      </c>
      <c r="W10" s="6"/>
      <c r="X10" s="38"/>
      <c r="Y10" s="119">
        <v>5000</v>
      </c>
      <c r="Z10" s="120"/>
      <c r="AA10" s="118">
        <v>20</v>
      </c>
      <c r="AB10" s="118">
        <v>30</v>
      </c>
      <c r="AC10" s="118">
        <v>200</v>
      </c>
      <c r="AD10" s="118"/>
      <c r="AE10" s="118">
        <v>700</v>
      </c>
      <c r="AF10" s="108"/>
      <c r="AG10" s="6"/>
      <c r="AH10" s="6"/>
      <c r="AI10" s="6"/>
      <c r="AJ10" s="6"/>
      <c r="AK10" s="6"/>
      <c r="AL10" s="6"/>
      <c r="AM10" s="6"/>
    </row>
    <row r="11" spans="1:39" ht="22.5" customHeight="1" thickBot="1" x14ac:dyDescent="0.25">
      <c r="A11" s="6"/>
      <c r="B11" s="188" t="s">
        <v>8</v>
      </c>
      <c r="C11" s="189"/>
      <c r="D11" s="189"/>
      <c r="E11" s="189"/>
      <c r="F11" s="58">
        <f>通常相続!F18</f>
        <v>2700</v>
      </c>
      <c r="G11" s="38"/>
      <c r="H11" s="67">
        <f t="shared" si="11"/>
        <v>50</v>
      </c>
      <c r="I11" s="64">
        <f t="shared" si="0"/>
        <v>10000</v>
      </c>
      <c r="J11" s="64">
        <f t="shared" si="1"/>
        <v>1350</v>
      </c>
      <c r="K11" s="64">
        <f t="shared" si="2"/>
        <v>1350</v>
      </c>
      <c r="L11" s="64">
        <f t="shared" si="3"/>
        <v>0</v>
      </c>
      <c r="M11" s="64">
        <f>IF(通常相続!$BF$8=3,(100-H11)*$F$11*0.2/100,0)</f>
        <v>0</v>
      </c>
      <c r="N11" s="65">
        <f t="shared" si="4"/>
        <v>1350</v>
      </c>
      <c r="O11" s="95">
        <f t="shared" si="5"/>
        <v>11000</v>
      </c>
      <c r="P11" s="96">
        <f t="shared" si="6"/>
        <v>6800</v>
      </c>
      <c r="Q11" s="96">
        <f t="shared" si="7"/>
        <v>3400</v>
      </c>
      <c r="R11" s="97">
        <f t="shared" si="8"/>
        <v>20</v>
      </c>
      <c r="S11" s="96">
        <f t="shared" si="9"/>
        <v>200</v>
      </c>
      <c r="T11" s="96">
        <f t="shared" si="12"/>
        <v>480</v>
      </c>
      <c r="U11" s="96">
        <f>IF(通常相続!$BF$8=3,T11*$Q$4*1.2,T11*$Q$4)</f>
        <v>960</v>
      </c>
      <c r="V11" s="98">
        <f t="shared" si="10"/>
        <v>2310</v>
      </c>
      <c r="W11" s="6"/>
      <c r="X11" s="38"/>
      <c r="Y11" s="119">
        <v>10000</v>
      </c>
      <c r="Z11" s="120"/>
      <c r="AA11" s="118">
        <v>30</v>
      </c>
      <c r="AB11" s="118">
        <v>40</v>
      </c>
      <c r="AC11" s="118">
        <v>700</v>
      </c>
      <c r="AD11" s="118"/>
      <c r="AE11" s="118">
        <v>1700</v>
      </c>
      <c r="AF11" s="108"/>
      <c r="AG11" s="6"/>
      <c r="AH11" s="6"/>
      <c r="AI11" s="6"/>
      <c r="AJ11" s="6"/>
      <c r="AK11" s="6"/>
      <c r="AL11" s="6"/>
      <c r="AM11" s="6"/>
    </row>
    <row r="12" spans="1:39" ht="22.5" customHeight="1" thickBot="1" x14ac:dyDescent="0.25">
      <c r="A12" s="6"/>
      <c r="B12" s="218" t="s">
        <v>41</v>
      </c>
      <c r="C12" s="218"/>
      <c r="D12" s="218"/>
      <c r="E12" s="218"/>
      <c r="F12" s="61">
        <f>MAX(F7/2,AC17)</f>
        <v>16000</v>
      </c>
      <c r="G12" s="6"/>
      <c r="H12" s="67">
        <f t="shared" si="11"/>
        <v>60</v>
      </c>
      <c r="I12" s="64">
        <f t="shared" si="0"/>
        <v>12000</v>
      </c>
      <c r="J12" s="64">
        <f t="shared" si="1"/>
        <v>1620</v>
      </c>
      <c r="K12" s="64">
        <f t="shared" si="2"/>
        <v>1620</v>
      </c>
      <c r="L12" s="64">
        <f t="shared" si="3"/>
        <v>0</v>
      </c>
      <c r="M12" s="64">
        <f>IF(通常相続!$BF$8=3,(100-H12)*$F$11*0.2/100,0)</f>
        <v>0</v>
      </c>
      <c r="N12" s="65">
        <f t="shared" si="4"/>
        <v>1080</v>
      </c>
      <c r="O12" s="95">
        <f t="shared" si="5"/>
        <v>13000</v>
      </c>
      <c r="P12" s="96">
        <f t="shared" si="6"/>
        <v>8800</v>
      </c>
      <c r="Q12" s="96">
        <f t="shared" si="7"/>
        <v>4400</v>
      </c>
      <c r="R12" s="97">
        <f t="shared" si="8"/>
        <v>20</v>
      </c>
      <c r="S12" s="96">
        <f t="shared" si="9"/>
        <v>200</v>
      </c>
      <c r="T12" s="96">
        <f t="shared" si="12"/>
        <v>680</v>
      </c>
      <c r="U12" s="96">
        <f>IF(通常相続!$BF$8=3,T12*$Q$4*1.2,T12*$Q$4)</f>
        <v>1360</v>
      </c>
      <c r="V12" s="98">
        <f t="shared" si="10"/>
        <v>2440</v>
      </c>
      <c r="W12" s="6"/>
      <c r="X12" s="38"/>
      <c r="Y12" s="119">
        <v>20000</v>
      </c>
      <c r="Z12" s="120"/>
      <c r="AA12" s="118">
        <v>40</v>
      </c>
      <c r="AB12" s="118">
        <v>45</v>
      </c>
      <c r="AC12" s="118">
        <v>1700</v>
      </c>
      <c r="AD12" s="118"/>
      <c r="AE12" s="118">
        <v>2700</v>
      </c>
      <c r="AF12" s="108"/>
      <c r="AG12" s="6"/>
      <c r="AH12" s="6"/>
      <c r="AI12" s="6"/>
      <c r="AJ12" s="6"/>
      <c r="AK12" s="6"/>
      <c r="AL12" s="6"/>
      <c r="AM12" s="6"/>
    </row>
    <row r="13" spans="1:39" ht="22.5" customHeight="1" thickBot="1" x14ac:dyDescent="0.25">
      <c r="A13" s="6"/>
      <c r="B13" s="199" t="s">
        <v>40</v>
      </c>
      <c r="C13" s="200"/>
      <c r="D13" s="200"/>
      <c r="E13" s="200"/>
      <c r="F13" s="107">
        <v>1000</v>
      </c>
      <c r="G13" s="53"/>
      <c r="H13" s="67">
        <f t="shared" si="11"/>
        <v>70</v>
      </c>
      <c r="I13" s="64">
        <f t="shared" si="0"/>
        <v>14000</v>
      </c>
      <c r="J13" s="64">
        <f t="shared" si="1"/>
        <v>1890</v>
      </c>
      <c r="K13" s="64">
        <f t="shared" si="2"/>
        <v>1890</v>
      </c>
      <c r="L13" s="64">
        <f t="shared" si="3"/>
        <v>0</v>
      </c>
      <c r="M13" s="64">
        <f>IF(通常相続!$BF$8=3,(100-H13)*$F$11*0.2/100,0)</f>
        <v>0</v>
      </c>
      <c r="N13" s="65">
        <f t="shared" si="4"/>
        <v>810</v>
      </c>
      <c r="O13" s="95">
        <f t="shared" si="5"/>
        <v>15000</v>
      </c>
      <c r="P13" s="96">
        <f t="shared" si="6"/>
        <v>10800</v>
      </c>
      <c r="Q13" s="96">
        <f t="shared" si="7"/>
        <v>5400</v>
      </c>
      <c r="R13" s="97">
        <f t="shared" si="8"/>
        <v>30</v>
      </c>
      <c r="S13" s="96">
        <f t="shared" si="9"/>
        <v>700</v>
      </c>
      <c r="T13" s="96">
        <f t="shared" si="12"/>
        <v>920</v>
      </c>
      <c r="U13" s="96">
        <f>IF(通常相続!$BF$8=3,T13*$Q$4*1.2,T13*$Q$4)</f>
        <v>1840</v>
      </c>
      <c r="V13" s="98">
        <f t="shared" si="10"/>
        <v>2650</v>
      </c>
      <c r="W13" s="6"/>
      <c r="X13" s="38"/>
      <c r="Y13" s="119">
        <v>30000</v>
      </c>
      <c r="Z13" s="120"/>
      <c r="AA13" s="118">
        <v>45</v>
      </c>
      <c r="AB13" s="118">
        <v>50</v>
      </c>
      <c r="AC13" s="118">
        <v>2700</v>
      </c>
      <c r="AD13" s="118"/>
      <c r="AE13" s="118">
        <v>4200</v>
      </c>
      <c r="AF13" s="108"/>
      <c r="AG13" s="6"/>
      <c r="AH13" s="6"/>
      <c r="AI13" s="6"/>
      <c r="AJ13" s="6"/>
      <c r="AK13" s="6"/>
      <c r="AL13" s="6"/>
      <c r="AM13" s="6"/>
    </row>
    <row r="14" spans="1:39" ht="22.5" customHeight="1" x14ac:dyDescent="0.2">
      <c r="A14" s="6"/>
      <c r="B14" s="6"/>
      <c r="C14" s="6"/>
      <c r="D14" s="6"/>
      <c r="E14" s="6"/>
      <c r="F14" s="6"/>
      <c r="G14" s="6"/>
      <c r="H14" s="67">
        <f t="shared" si="11"/>
        <v>80</v>
      </c>
      <c r="I14" s="64">
        <f t="shared" si="0"/>
        <v>16000</v>
      </c>
      <c r="J14" s="64">
        <f t="shared" si="1"/>
        <v>2160</v>
      </c>
      <c r="K14" s="64">
        <f t="shared" si="2"/>
        <v>2160</v>
      </c>
      <c r="L14" s="64">
        <f t="shared" si="3"/>
        <v>0</v>
      </c>
      <c r="M14" s="64">
        <f>IF(通常相続!$BF$8=3,(100-H14)*$F$11*0.2/100,0)</f>
        <v>0</v>
      </c>
      <c r="N14" s="65">
        <f t="shared" si="4"/>
        <v>540</v>
      </c>
      <c r="O14" s="95">
        <f t="shared" si="5"/>
        <v>17000</v>
      </c>
      <c r="P14" s="96">
        <f t="shared" si="6"/>
        <v>12800</v>
      </c>
      <c r="Q14" s="96">
        <f t="shared" si="7"/>
        <v>6400</v>
      </c>
      <c r="R14" s="97">
        <f t="shared" si="8"/>
        <v>30</v>
      </c>
      <c r="S14" s="96">
        <f t="shared" si="9"/>
        <v>700</v>
      </c>
      <c r="T14" s="96">
        <f t="shared" si="12"/>
        <v>1220</v>
      </c>
      <c r="U14" s="96">
        <f>IF(通常相続!$BF$8=3,T14*$Q$4*1.2,T14*$Q$4)</f>
        <v>2440</v>
      </c>
      <c r="V14" s="98">
        <f t="shared" si="10"/>
        <v>2980</v>
      </c>
      <c r="W14" s="6"/>
      <c r="X14" s="38"/>
      <c r="Y14" s="119">
        <v>60000</v>
      </c>
      <c r="Z14" s="120"/>
      <c r="AA14" s="118">
        <v>50</v>
      </c>
      <c r="AB14" s="118">
        <v>55</v>
      </c>
      <c r="AC14" s="118">
        <v>4200</v>
      </c>
      <c r="AD14" s="112"/>
      <c r="AE14" s="118">
        <v>7200</v>
      </c>
      <c r="AF14" s="108"/>
      <c r="AG14" s="6"/>
      <c r="AH14" s="6"/>
      <c r="AI14" s="6"/>
      <c r="AJ14" s="6"/>
      <c r="AK14" s="6"/>
      <c r="AL14" s="6"/>
      <c r="AM14" s="6"/>
    </row>
    <row r="15" spans="1:39" ht="22.5" customHeight="1" x14ac:dyDescent="0.2">
      <c r="A15" s="6"/>
      <c r="B15" s="6"/>
      <c r="C15" s="6"/>
      <c r="D15" s="6"/>
      <c r="E15" s="6"/>
      <c r="F15" s="6"/>
      <c r="G15" s="6"/>
      <c r="H15" s="67">
        <f t="shared" si="11"/>
        <v>90</v>
      </c>
      <c r="I15" s="64">
        <f t="shared" si="0"/>
        <v>18000</v>
      </c>
      <c r="J15" s="64">
        <f t="shared" si="1"/>
        <v>2430</v>
      </c>
      <c r="K15" s="64">
        <f t="shared" si="2"/>
        <v>2160</v>
      </c>
      <c r="L15" s="64">
        <f t="shared" si="3"/>
        <v>270</v>
      </c>
      <c r="M15" s="64">
        <f>IF(通常相続!$BF$8=3,(100-H15)*$F$11*0.2/100,0)</f>
        <v>0</v>
      </c>
      <c r="N15" s="65">
        <f t="shared" si="4"/>
        <v>540</v>
      </c>
      <c r="O15" s="95">
        <f t="shared" si="5"/>
        <v>18730</v>
      </c>
      <c r="P15" s="96">
        <f t="shared" si="6"/>
        <v>14530</v>
      </c>
      <c r="Q15" s="96">
        <f t="shared" si="7"/>
        <v>7265</v>
      </c>
      <c r="R15" s="97">
        <f t="shared" si="8"/>
        <v>30</v>
      </c>
      <c r="S15" s="96">
        <f t="shared" si="9"/>
        <v>700</v>
      </c>
      <c r="T15" s="96">
        <f t="shared" si="12"/>
        <v>1479.5</v>
      </c>
      <c r="U15" s="96">
        <f>IF(通常相続!$BF$8=3,T15*$Q$4*1.2,T15*$Q$4)</f>
        <v>2959</v>
      </c>
      <c r="V15" s="98">
        <f t="shared" si="10"/>
        <v>3499</v>
      </c>
      <c r="W15" s="6"/>
      <c r="X15" s="38"/>
      <c r="Y15" s="119">
        <v>60000</v>
      </c>
      <c r="Z15" s="120"/>
      <c r="AA15" s="118">
        <v>55</v>
      </c>
      <c r="AB15" s="118">
        <v>0</v>
      </c>
      <c r="AC15" s="118">
        <v>7200</v>
      </c>
      <c r="AD15" s="112"/>
      <c r="AE15" s="118">
        <v>0</v>
      </c>
      <c r="AF15" s="108"/>
      <c r="AG15" s="6"/>
      <c r="AH15" s="6"/>
      <c r="AI15" s="6"/>
      <c r="AJ15" s="6"/>
      <c r="AK15" s="6"/>
      <c r="AL15" s="6"/>
      <c r="AM15" s="6"/>
    </row>
    <row r="16" spans="1:39" ht="22.5" customHeight="1" thickBot="1" x14ac:dyDescent="0.25">
      <c r="A16" s="6"/>
      <c r="B16" s="6"/>
      <c r="C16" s="6"/>
      <c r="D16" s="6"/>
      <c r="E16" s="6"/>
      <c r="F16" s="6"/>
      <c r="G16" s="6"/>
      <c r="H16" s="71">
        <f t="shared" si="11"/>
        <v>100</v>
      </c>
      <c r="I16" s="72">
        <f t="shared" si="0"/>
        <v>20000</v>
      </c>
      <c r="J16" s="72">
        <f t="shared" si="1"/>
        <v>2700</v>
      </c>
      <c r="K16" s="72">
        <f t="shared" si="2"/>
        <v>2160</v>
      </c>
      <c r="L16" s="72">
        <f t="shared" si="3"/>
        <v>540</v>
      </c>
      <c r="M16" s="72">
        <f>IF(通常相続!$BF$8=3,(100-H16)*$F$11*0.2/100,0)</f>
        <v>0</v>
      </c>
      <c r="N16" s="73">
        <f t="shared" si="4"/>
        <v>540</v>
      </c>
      <c r="O16" s="99">
        <f t="shared" si="5"/>
        <v>20460</v>
      </c>
      <c r="P16" s="100">
        <f t="shared" si="6"/>
        <v>16260</v>
      </c>
      <c r="Q16" s="100">
        <f t="shared" si="7"/>
        <v>8130</v>
      </c>
      <c r="R16" s="101">
        <f t="shared" si="8"/>
        <v>30</v>
      </c>
      <c r="S16" s="100">
        <f t="shared" si="9"/>
        <v>700</v>
      </c>
      <c r="T16" s="100">
        <f t="shared" si="12"/>
        <v>1739</v>
      </c>
      <c r="U16" s="100">
        <f>IF(通常相続!$BF$8=3,T16*$Q$4*1.2,T16*$Q$4)</f>
        <v>3478</v>
      </c>
      <c r="V16" s="102">
        <f t="shared" si="10"/>
        <v>4018</v>
      </c>
      <c r="W16" s="6"/>
      <c r="X16" s="38"/>
      <c r="Y16" s="112"/>
      <c r="Z16" s="112"/>
      <c r="AA16" s="112"/>
      <c r="AB16" s="112"/>
      <c r="AC16" s="112"/>
      <c r="AD16" s="112"/>
      <c r="AE16" s="112"/>
      <c r="AF16" s="108"/>
      <c r="AG16" s="6"/>
      <c r="AH16" s="6"/>
      <c r="AI16" s="6"/>
      <c r="AJ16" s="6"/>
      <c r="AK16" s="6"/>
      <c r="AL16" s="6"/>
      <c r="AM16" s="6"/>
    </row>
    <row r="17" spans="1:39" ht="18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38"/>
      <c r="Y17" s="112"/>
      <c r="Z17" s="112"/>
      <c r="AA17" s="112"/>
      <c r="AB17" s="112"/>
      <c r="AC17" s="118">
        <f>通常相続!AT16</f>
        <v>16000</v>
      </c>
      <c r="AD17" s="112"/>
      <c r="AE17" s="112"/>
      <c r="AF17" s="108"/>
      <c r="AG17" s="6"/>
      <c r="AH17" s="6"/>
      <c r="AI17" s="6"/>
      <c r="AJ17" s="6"/>
      <c r="AK17" s="6"/>
      <c r="AL17" s="6"/>
      <c r="AM17" s="6"/>
    </row>
    <row r="18" spans="1:39" ht="18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38"/>
      <c r="Y18" s="112"/>
      <c r="Z18" s="112"/>
      <c r="AA18" s="112"/>
      <c r="AB18" s="112"/>
      <c r="AC18" s="118">
        <f>$F$11*$AC$17/$F$7</f>
        <v>2160</v>
      </c>
      <c r="AD18" s="112"/>
      <c r="AE18" s="112"/>
      <c r="AF18" s="108"/>
      <c r="AG18" s="6"/>
      <c r="AH18" s="6"/>
      <c r="AI18" s="6"/>
      <c r="AJ18" s="6"/>
      <c r="AK18" s="6"/>
      <c r="AL18" s="6"/>
      <c r="AM18" s="6"/>
    </row>
    <row r="19" spans="1:39" ht="18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38"/>
      <c r="Y19" s="112"/>
      <c r="Z19" s="112"/>
      <c r="AA19" s="112"/>
      <c r="AB19" s="112"/>
      <c r="AC19" s="118">
        <f>通常相続!J11</f>
        <v>10000</v>
      </c>
      <c r="AD19" s="112"/>
      <c r="AE19" s="112"/>
      <c r="AF19" s="108"/>
      <c r="AG19" s="6"/>
      <c r="AH19" s="6"/>
      <c r="AI19" s="6"/>
      <c r="AJ19" s="6"/>
      <c r="AK19" s="6"/>
      <c r="AL19" s="6"/>
      <c r="AM19" s="6"/>
    </row>
    <row r="20" spans="1:39" ht="18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38"/>
      <c r="Y20" s="112"/>
      <c r="Z20" s="112"/>
      <c r="AA20" s="112"/>
      <c r="AB20" s="112"/>
      <c r="AC20" s="118">
        <f>通常相続!J12</f>
        <v>1350</v>
      </c>
      <c r="AD20" s="112"/>
      <c r="AE20" s="112"/>
      <c r="AF20" s="108"/>
      <c r="AG20" s="6"/>
      <c r="AH20" s="6"/>
      <c r="AI20" s="6"/>
      <c r="AJ20" s="6"/>
      <c r="AK20" s="6"/>
      <c r="AL20" s="6"/>
      <c r="AM20" s="6"/>
    </row>
    <row r="21" spans="1:39" ht="18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38"/>
      <c r="Y21" s="112"/>
      <c r="Z21" s="112"/>
      <c r="AA21" s="112"/>
      <c r="AB21" s="112"/>
      <c r="AC21" s="118">
        <f>MAX(AC17,AC19)</f>
        <v>16000</v>
      </c>
      <c r="AD21" s="112"/>
      <c r="AE21" s="112"/>
      <c r="AF21" s="108"/>
      <c r="AG21" s="6"/>
      <c r="AH21" s="6"/>
      <c r="AI21" s="6"/>
      <c r="AJ21" s="6"/>
      <c r="AK21" s="6"/>
      <c r="AL21" s="6"/>
      <c r="AM21" s="6"/>
    </row>
    <row r="22" spans="1:39" ht="18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38"/>
      <c r="Y22" s="112"/>
      <c r="Z22" s="112"/>
      <c r="AA22" s="112"/>
      <c r="AB22" s="112"/>
      <c r="AC22" s="118">
        <f>MAX(AC18,AC20)</f>
        <v>2160</v>
      </c>
      <c r="AD22" s="112"/>
      <c r="AE22" s="112"/>
      <c r="AF22" s="108"/>
      <c r="AG22" s="6"/>
      <c r="AH22" s="6"/>
      <c r="AI22" s="6"/>
      <c r="AJ22" s="6"/>
      <c r="AK22" s="6"/>
      <c r="AL22" s="6"/>
      <c r="AM22" s="6"/>
    </row>
    <row r="23" spans="1:39" ht="13.8" x14ac:dyDescent="0.2">
      <c r="A23" s="6"/>
      <c r="B23" s="6"/>
      <c r="C23" s="6"/>
      <c r="D23" s="6"/>
      <c r="E23" s="6"/>
      <c r="F23" s="6"/>
      <c r="G23" s="6"/>
      <c r="H23" s="5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38"/>
      <c r="Y23" s="108"/>
      <c r="Z23" s="108"/>
      <c r="AA23" s="108"/>
      <c r="AB23" s="108"/>
      <c r="AC23" s="108"/>
      <c r="AD23" s="108"/>
      <c r="AE23" s="108"/>
      <c r="AF23" s="108"/>
      <c r="AG23" s="6"/>
      <c r="AH23" s="6"/>
      <c r="AI23" s="6"/>
      <c r="AJ23" s="6"/>
      <c r="AK23" s="6"/>
      <c r="AL23" s="6"/>
      <c r="AM23" s="6"/>
    </row>
    <row r="24" spans="1:39" x14ac:dyDescent="0.2">
      <c r="A24" s="6"/>
      <c r="B24" s="6"/>
      <c r="C24" s="6"/>
      <c r="D24" s="6"/>
      <c r="E24" s="6"/>
      <c r="F24" s="6"/>
      <c r="G24" s="6"/>
      <c r="H24" s="5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 ht="22.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103"/>
      <c r="X25" s="6"/>
      <c r="Y25" s="104"/>
      <c r="Z25" s="104"/>
      <c r="AA25" s="104"/>
      <c r="AB25" s="104"/>
      <c r="AC25" s="15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ht="19.5" customHeight="1" x14ac:dyDescent="0.2">
      <c r="W26" s="6"/>
      <c r="X26" s="6"/>
      <c r="Y26" s="121"/>
      <c r="Z26" s="121"/>
      <c r="AA26" s="121"/>
      <c r="AB26" s="121"/>
      <c r="AC26" s="15"/>
      <c r="AD26" s="6"/>
      <c r="AE26" s="6"/>
      <c r="AF26" s="6"/>
      <c r="AG26" s="6"/>
      <c r="AH26" s="6"/>
      <c r="AI26" s="6"/>
      <c r="AJ26" s="6"/>
    </row>
    <row r="27" spans="1:39" ht="17.399999999999999" x14ac:dyDescent="0.2">
      <c r="W27" s="6"/>
      <c r="X27" s="6"/>
      <c r="Y27" s="122"/>
      <c r="Z27" s="122"/>
      <c r="AA27" s="122"/>
      <c r="AB27" s="122"/>
      <c r="AC27" s="15"/>
      <c r="AD27" s="6"/>
      <c r="AE27" s="6"/>
      <c r="AF27" s="6"/>
      <c r="AG27" s="6"/>
      <c r="AH27" s="6"/>
      <c r="AI27" s="6"/>
      <c r="AJ27" s="6"/>
    </row>
    <row r="28" spans="1:39" x14ac:dyDescent="0.2"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9" ht="17.399999999999999" x14ac:dyDescent="0.2">
      <c r="W29" s="6"/>
      <c r="X29" s="6"/>
      <c r="Y29" s="6"/>
      <c r="Z29" s="6"/>
      <c r="AA29" s="6"/>
      <c r="AB29" s="6"/>
      <c r="AC29" s="15"/>
      <c r="AD29" s="6"/>
      <c r="AE29" s="6"/>
      <c r="AF29" s="6"/>
      <c r="AG29" s="6"/>
      <c r="AH29" s="6"/>
      <c r="AI29" s="6"/>
      <c r="AJ29" s="6"/>
    </row>
  </sheetData>
  <sheetProtection password="DCAB" sheet="1" objects="1" scenarios="1" selectLockedCells="1"/>
  <mergeCells count="12">
    <mergeCell ref="B13:E13"/>
    <mergeCell ref="O4:P4"/>
    <mergeCell ref="F1:K2"/>
    <mergeCell ref="B12:E12"/>
    <mergeCell ref="B7:E7"/>
    <mergeCell ref="B8:E8"/>
    <mergeCell ref="B6:E6"/>
    <mergeCell ref="B5:E5"/>
    <mergeCell ref="B4:E4"/>
    <mergeCell ref="B11:E11"/>
    <mergeCell ref="B10:E10"/>
    <mergeCell ref="B9:E9"/>
  </mergeCells>
  <phoneticPr fontId="1"/>
  <conditionalFormatting sqref="T7:T16 Q7:Q16 V7:V16 K6 H7:L16 M6:M16 O7:O16">
    <cfRule type="expression" dxfId="2" priority="4">
      <formula>$H$7&gt;100</formula>
    </cfRule>
  </conditionalFormatting>
  <conditionalFormatting sqref="F4:F12">
    <cfRule type="expression" dxfId="1" priority="3">
      <formula>#REF!=0</formula>
    </cfRule>
  </conditionalFormatting>
  <conditionalFormatting sqref="F13">
    <cfRule type="expression" dxfId="0" priority="2">
      <formula>#REF!=0</formula>
    </cfRule>
  </conditionalFormatting>
  <dataValidations count="3">
    <dataValidation type="whole" allowBlank="1" showInputMessage="1" showErrorMessage="1" sqref="F5:F6" xr:uid="{00000000-0002-0000-0100-000000000000}">
      <formula1>0</formula1>
      <formula2>1000000000</formula2>
    </dataValidation>
    <dataValidation type="whole" allowBlank="1" showInputMessage="1" showErrorMessage="1" sqref="G8 Q4" xr:uid="{00000000-0002-0000-0100-000001000000}">
      <formula1>0</formula1>
      <formula2>20</formula2>
    </dataValidation>
    <dataValidation type="whole" allowBlank="1" showInputMessage="1" showErrorMessage="1" sqref="H4" xr:uid="{00000000-0002-0000-0100-000002000000}">
      <formula1>0</formula1>
      <formula2>10</formula2>
    </dataValidation>
  </dataValidations>
  <pageMargins left="0.7" right="0.7" top="0.75" bottom="0.75" header="0.3" footer="0.3"/>
  <pageSetup paperSize="9" scale="56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27"/>
  <sheetViews>
    <sheetView showGridLines="0" showRowColHeaders="0" workbookViewId="0">
      <selection activeCell="P19" sqref="P19"/>
    </sheetView>
  </sheetViews>
  <sheetFormatPr defaultRowHeight="13.2" x14ac:dyDescent="0.2"/>
  <cols>
    <col min="1" max="3" width="1.77734375" customWidth="1"/>
  </cols>
  <sheetData>
    <row r="1" spans="1:13" ht="2.25" customHeight="1" x14ac:dyDescent="0.2"/>
    <row r="2" spans="1:13" ht="23.25" customHeight="1" x14ac:dyDescent="0.2">
      <c r="A2" s="6"/>
      <c r="B2" s="74"/>
      <c r="C2" s="74"/>
      <c r="D2" s="2"/>
      <c r="E2" s="219" t="s">
        <v>50</v>
      </c>
      <c r="F2" s="219"/>
      <c r="G2" s="219"/>
      <c r="H2" s="219"/>
      <c r="I2" s="219"/>
      <c r="J2" s="219"/>
      <c r="K2" s="219"/>
      <c r="L2" s="219"/>
      <c r="M2" s="87" t="s">
        <v>51</v>
      </c>
    </row>
    <row r="3" spans="1:13" ht="13.8" x14ac:dyDescent="0.2">
      <c r="A3" s="6"/>
      <c r="B3" s="75">
        <f>二次相続!H7</f>
        <v>10</v>
      </c>
      <c r="C3" s="75">
        <f>二次相続!V7</f>
        <v>2430</v>
      </c>
      <c r="D3" s="2"/>
    </row>
    <row r="4" spans="1:13" ht="13.8" x14ac:dyDescent="0.2">
      <c r="A4" s="6"/>
      <c r="B4" s="75">
        <f>二次相続!H8</f>
        <v>20</v>
      </c>
      <c r="C4" s="75">
        <f>二次相続!V8</f>
        <v>2240</v>
      </c>
      <c r="D4" s="2"/>
    </row>
    <row r="5" spans="1:13" ht="13.8" x14ac:dyDescent="0.2">
      <c r="A5" s="6"/>
      <c r="B5" s="75">
        <f>二次相続!H9</f>
        <v>30</v>
      </c>
      <c r="C5" s="75">
        <f>二次相続!V9</f>
        <v>2210</v>
      </c>
      <c r="D5" s="2"/>
    </row>
    <row r="6" spans="1:13" ht="13.8" x14ac:dyDescent="0.2">
      <c r="A6" s="6"/>
      <c r="B6" s="75">
        <f>二次相続!H10</f>
        <v>40</v>
      </c>
      <c r="C6" s="75">
        <f>二次相続!V10</f>
        <v>2240</v>
      </c>
      <c r="D6" s="2"/>
    </row>
    <row r="7" spans="1:13" ht="13.8" x14ac:dyDescent="0.2">
      <c r="A7" s="6"/>
      <c r="B7" s="75">
        <f>二次相続!H11</f>
        <v>50</v>
      </c>
      <c r="C7" s="75">
        <f>二次相続!V11</f>
        <v>2310</v>
      </c>
      <c r="D7" s="2"/>
    </row>
    <row r="8" spans="1:13" ht="13.8" x14ac:dyDescent="0.2">
      <c r="A8" s="6"/>
      <c r="B8" s="75">
        <f>二次相続!H12</f>
        <v>60</v>
      </c>
      <c r="C8" s="75">
        <f>二次相続!V12</f>
        <v>2440</v>
      </c>
      <c r="D8" s="2"/>
    </row>
    <row r="9" spans="1:13" ht="13.8" x14ac:dyDescent="0.2">
      <c r="A9" s="6"/>
      <c r="B9" s="75">
        <f>二次相続!H13</f>
        <v>70</v>
      </c>
      <c r="C9" s="75">
        <f>二次相続!V13</f>
        <v>2650</v>
      </c>
      <c r="D9" s="2"/>
    </row>
    <row r="10" spans="1:13" ht="13.8" x14ac:dyDescent="0.2">
      <c r="A10" s="6"/>
      <c r="B10" s="75">
        <f>二次相続!H14</f>
        <v>80</v>
      </c>
      <c r="C10" s="75">
        <f>二次相続!V14</f>
        <v>2980</v>
      </c>
      <c r="D10" s="2"/>
    </row>
    <row r="11" spans="1:13" ht="13.8" x14ac:dyDescent="0.2">
      <c r="A11" s="6"/>
      <c r="B11" s="75">
        <f>二次相続!H15</f>
        <v>90</v>
      </c>
      <c r="C11" s="75">
        <f>二次相続!V15</f>
        <v>3499</v>
      </c>
      <c r="D11" s="2"/>
    </row>
    <row r="12" spans="1:13" ht="13.8" x14ac:dyDescent="0.2">
      <c r="A12" s="6"/>
      <c r="B12" s="75">
        <f>二次相続!H16</f>
        <v>100</v>
      </c>
      <c r="C12" s="75">
        <f>二次相続!V16</f>
        <v>4018</v>
      </c>
      <c r="D12" s="2"/>
    </row>
    <row r="13" spans="1:13" x14ac:dyDescent="0.2">
      <c r="A13" s="6"/>
      <c r="B13" s="76"/>
      <c r="C13" s="74"/>
      <c r="D13" s="2"/>
    </row>
    <row r="14" spans="1:13" x14ac:dyDescent="0.2">
      <c r="A14" s="6"/>
      <c r="B14" s="76"/>
      <c r="C14" s="74"/>
      <c r="D14" s="2"/>
    </row>
    <row r="15" spans="1:13" x14ac:dyDescent="0.2">
      <c r="A15" s="6"/>
      <c r="B15" s="53"/>
      <c r="C15" s="6"/>
    </row>
    <row r="16" spans="1:13" x14ac:dyDescent="0.2">
      <c r="A16" s="6"/>
      <c r="B16" s="6"/>
      <c r="C16" s="6"/>
    </row>
    <row r="17" spans="1:3" x14ac:dyDescent="0.2">
      <c r="A17" s="6"/>
      <c r="B17" s="6"/>
      <c r="C17" s="6"/>
    </row>
    <row r="18" spans="1:3" x14ac:dyDescent="0.2">
      <c r="A18" s="6"/>
      <c r="B18" s="6"/>
      <c r="C18" s="6"/>
    </row>
    <row r="19" spans="1:3" x14ac:dyDescent="0.2">
      <c r="A19" s="6"/>
      <c r="B19" s="6"/>
      <c r="C19" s="6"/>
    </row>
    <row r="20" spans="1:3" x14ac:dyDescent="0.2">
      <c r="A20" s="6"/>
      <c r="B20" s="6"/>
      <c r="C20" s="6"/>
    </row>
    <row r="21" spans="1:3" x14ac:dyDescent="0.2">
      <c r="A21" s="6"/>
      <c r="B21" s="6"/>
      <c r="C21" s="6"/>
    </row>
    <row r="22" spans="1:3" x14ac:dyDescent="0.2">
      <c r="A22" s="6"/>
      <c r="B22" s="6"/>
      <c r="C22" s="6"/>
    </row>
    <row r="23" spans="1:3" x14ac:dyDescent="0.2">
      <c r="A23" s="6"/>
      <c r="B23" s="6"/>
      <c r="C23" s="6"/>
    </row>
    <row r="24" spans="1:3" x14ac:dyDescent="0.2">
      <c r="A24" s="6"/>
      <c r="B24" s="6"/>
      <c r="C24" s="6"/>
    </row>
    <row r="25" spans="1:3" x14ac:dyDescent="0.2">
      <c r="A25" s="6"/>
      <c r="B25" s="6"/>
      <c r="C25" s="6"/>
    </row>
    <row r="26" spans="1:3" x14ac:dyDescent="0.2">
      <c r="A26" s="6"/>
      <c r="B26" s="6"/>
      <c r="C26" s="6"/>
    </row>
    <row r="27" spans="1:3" x14ac:dyDescent="0.2">
      <c r="A27" s="6"/>
      <c r="B27" s="6"/>
      <c r="C27" s="6"/>
    </row>
  </sheetData>
  <sheetProtection password="DCAB" sheet="1" objects="1" scenarios="1" selectLockedCells="1"/>
  <mergeCells count="1">
    <mergeCell ref="E2:L2"/>
  </mergeCells>
  <phoneticPr fontId="1"/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workbookViewId="0">
      <selection activeCell="P10" sqref="P10"/>
    </sheetView>
  </sheetViews>
  <sheetFormatPr defaultRowHeight="13.2" x14ac:dyDescent="0.2"/>
  <sheetData/>
  <sheetProtection password="DCAB" sheet="1" objects="1" scenarios="1" selectLockedCells="1"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通常相続</vt:lpstr>
      <vt:lpstr>二次相続</vt:lpstr>
      <vt:lpstr>グラフ</vt:lpstr>
      <vt:lpstr>使用方法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2013-12-04T08:39:14Z</dcterms:created>
  <dcterms:modified xsi:type="dcterms:W3CDTF">2020-05-22T08:52:00Z</dcterms:modified>
</cp:coreProperties>
</file>